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terior\REMESAS 2026\VARIOS\PAGINA WEB BCB\Deuda Externa\"/>
    </mc:Choice>
  </mc:AlternateContent>
  <bookViews>
    <workbookView xWindow="0" yWindow="0" windowWidth="21600" windowHeight="9600"/>
  </bookViews>
  <sheets>
    <sheet name="Deuda externa publica " sheetId="1" r:id="rId1"/>
  </sheets>
  <definedNames>
    <definedName name="_xlnm.Print_Area" localSheetId="0">'Deuda externa publica '!$A$1:$R$112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7" i="1" l="1"/>
  <c r="O107" i="1"/>
  <c r="G107" i="1"/>
  <c r="O106" i="1" l="1"/>
  <c r="G106" i="1"/>
  <c r="R106" i="1" l="1"/>
  <c r="R103" i="1"/>
  <c r="O105" i="1"/>
  <c r="O103" i="1"/>
  <c r="G105" i="1"/>
  <c r="G103" i="1"/>
  <c r="R105" i="1" l="1"/>
  <c r="R102" i="1"/>
  <c r="O102" i="1"/>
  <c r="G102" i="1"/>
  <c r="R101" i="1" l="1"/>
  <c r="O101" i="1"/>
  <c r="G101" i="1"/>
  <c r="O100" i="1" l="1"/>
  <c r="G100" i="1"/>
  <c r="R100" i="1" l="1"/>
  <c r="O97" i="1"/>
  <c r="O98" i="1" l="1"/>
  <c r="R98" i="1" l="1"/>
  <c r="R97" i="1"/>
  <c r="G98" i="1"/>
  <c r="G97" i="1"/>
  <c r="Q97" i="1" l="1"/>
  <c r="M97" i="1"/>
  <c r="K97" i="1"/>
  <c r="J97" i="1"/>
  <c r="F97" i="1"/>
  <c r="E97" i="1"/>
  <c r="D97" i="1"/>
  <c r="C97" i="1"/>
  <c r="P96" i="1"/>
  <c r="N96" i="1"/>
  <c r="K96" i="1"/>
  <c r="H96" i="1"/>
  <c r="O96" i="1" s="1"/>
  <c r="R96" i="1" s="1"/>
  <c r="F96" i="1"/>
  <c r="E96" i="1"/>
  <c r="G96" i="1" s="1"/>
  <c r="D96" i="1"/>
  <c r="C96" i="1"/>
  <c r="Q95" i="1"/>
  <c r="N95" i="1"/>
  <c r="M95" i="1"/>
  <c r="K95" i="1"/>
  <c r="O95" i="1" s="1"/>
  <c r="J95" i="1"/>
  <c r="F95" i="1"/>
  <c r="E95" i="1"/>
  <c r="D95" i="1"/>
  <c r="C95" i="1"/>
  <c r="G95" i="1" s="1"/>
  <c r="O93" i="1"/>
  <c r="R93" i="1" s="1"/>
  <c r="G93" i="1"/>
  <c r="O92" i="1"/>
  <c r="R92" i="1" s="1"/>
  <c r="G92" i="1"/>
  <c r="R95" i="1" l="1"/>
</calcChain>
</file>

<file path=xl/sharedStrings.xml><?xml version="1.0" encoding="utf-8"?>
<sst xmlns="http://schemas.openxmlformats.org/spreadsheetml/2006/main" count="100" uniqueCount="35">
  <si>
    <t>SERVICIO DE LA DEUDA POR ACREEDOR 1/</t>
  </si>
  <si>
    <t>(Expresado en millones de $us)</t>
  </si>
  <si>
    <t>TOTAL</t>
  </si>
  <si>
    <t>PERIODO</t>
  </si>
  <si>
    <t>MULTILATERAL</t>
  </si>
  <si>
    <t>BILATERAL</t>
  </si>
  <si>
    <t>PRIVADOS</t>
  </si>
  <si>
    <t>BID</t>
  </si>
  <si>
    <t>BM 2/</t>
  </si>
  <si>
    <t>CAF</t>
  </si>
  <si>
    <t>OTROS</t>
  </si>
  <si>
    <t>SUBTOTAL</t>
  </si>
  <si>
    <t>ALEMANIA</t>
  </si>
  <si>
    <t>BRASIL</t>
  </si>
  <si>
    <t>ESPAÑA</t>
  </si>
  <si>
    <t>ESTADOS UNIDOS</t>
  </si>
  <si>
    <t>I TRIM</t>
  </si>
  <si>
    <t>II TRIM</t>
  </si>
  <si>
    <t>III TRIM</t>
  </si>
  <si>
    <t>IV TRIM</t>
  </si>
  <si>
    <t>2022 (p)</t>
  </si>
  <si>
    <t>2023 (p)</t>
  </si>
  <si>
    <t>BANCO CENTRAL DE BOLIVIA</t>
  </si>
  <si>
    <t>NOTAS:</t>
  </si>
  <si>
    <t>1/ La exposición de cifras se encuentra en el marco del Reglamento para el Registro de Operaciones de la Deuda Pública Externa del Estado Plurinacional de Bolivia vigente</t>
  </si>
  <si>
    <t>2/ Compuesto por IDA y BIRF</t>
  </si>
  <si>
    <t>(p) Preliminar</t>
  </si>
  <si>
    <t>2024 (p)</t>
  </si>
  <si>
    <t>2025 (p)</t>
  </si>
  <si>
    <t>DEUDA EXTERNA PÚBLICA DE MEDIANO Y LARGO PLAZO</t>
  </si>
  <si>
    <t>PRÉSTAMOS</t>
  </si>
  <si>
    <t>BÉLGICA</t>
  </si>
  <si>
    <t>TÍTULOS DE DEUDA</t>
  </si>
  <si>
    <t>JAPÓN</t>
  </si>
  <si>
    <t>ELABORACIÓN: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</si>
</sst>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#,##0.000000000000000"/>
    <numFmt numFmtId="167" formatCode="#,##0.0000"/>
    <numFmt numFmtId="168" formatCode="#,##0.00000000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19" applyNumberFormat="0" applyAlignment="0" applyProtection="0"/>
    <xf numFmtId="0" fontId="19" fillId="7" borderId="20" applyNumberFormat="0" applyAlignment="0" applyProtection="0"/>
    <xf numFmtId="0" fontId="20" fillId="7" borderId="19" applyNumberFormat="0" applyAlignment="0" applyProtection="0"/>
    <xf numFmtId="0" fontId="21" fillId="0" borderId="21" applyNumberFormat="0" applyFill="0" applyAlignment="0" applyProtection="0"/>
    <xf numFmtId="0" fontId="22" fillId="8" borderId="22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4" applyNumberFormat="0" applyFill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23" applyNumberFormat="0" applyFont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13" xfId="0" applyFill="1" applyBorder="1"/>
    <xf numFmtId="0" fontId="0" fillId="2" borderId="5" xfId="0" applyFill="1" applyBorder="1"/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164" fontId="0" fillId="2" borderId="11" xfId="0" applyNumberFormat="1" applyFill="1" applyBorder="1"/>
    <xf numFmtId="0" fontId="6" fillId="2" borderId="0" xfId="0" applyFont="1" applyFill="1"/>
    <xf numFmtId="164" fontId="6" fillId="2" borderId="0" xfId="0" applyNumberFormat="1" applyFont="1" applyFill="1"/>
    <xf numFmtId="0" fontId="2" fillId="2" borderId="0" xfId="0" applyFont="1" applyFill="1"/>
    <xf numFmtId="164" fontId="0" fillId="2" borderId="0" xfId="0" applyNumberFormat="1" applyFill="1" applyBorder="1"/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5" xfId="0" quotePrefix="1" applyFont="1" applyFill="1" applyBorder="1" applyAlignment="1">
      <alignment horizontal="right"/>
    </xf>
    <xf numFmtId="164" fontId="2" fillId="2" borderId="11" xfId="0" applyNumberFormat="1" applyFont="1" applyFill="1" applyBorder="1"/>
    <xf numFmtId="0" fontId="0" fillId="2" borderId="0" xfId="0" applyFill="1" applyBorder="1"/>
    <xf numFmtId="164" fontId="0" fillId="2" borderId="0" xfId="0" applyNumberFormat="1" applyFill="1"/>
    <xf numFmtId="0" fontId="7" fillId="2" borderId="15" xfId="0" applyFont="1" applyFill="1" applyBorder="1" applyAlignment="1">
      <alignment horizontal="right"/>
    </xf>
    <xf numFmtId="165" fontId="0" fillId="2" borderId="0" xfId="1" applyNumberFormat="1" applyFont="1" applyFill="1"/>
    <xf numFmtId="166" fontId="0" fillId="2" borderId="0" xfId="0" applyNumberFormat="1" applyFill="1"/>
    <xf numFmtId="0" fontId="8" fillId="2" borderId="15" xfId="0" applyFont="1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164" fontId="0" fillId="2" borderId="10" xfId="0" applyNumberFormat="1" applyFill="1" applyBorder="1"/>
    <xf numFmtId="164" fontId="0" fillId="2" borderId="14" xfId="0" applyNumberFormat="1" applyFill="1" applyBorder="1"/>
    <xf numFmtId="0" fontId="9" fillId="2" borderId="0" xfId="0" applyFont="1" applyFill="1" applyBorder="1"/>
    <xf numFmtId="167" fontId="0" fillId="2" borderId="0" xfId="0" applyNumberFormat="1" applyFill="1" applyBorder="1"/>
    <xf numFmtId="0" fontId="10" fillId="2" borderId="0" xfId="0" applyFont="1" applyFill="1"/>
    <xf numFmtId="43" fontId="0" fillId="2" borderId="0" xfId="1" applyFont="1" applyFill="1"/>
    <xf numFmtId="0" fontId="9" fillId="2" borderId="0" xfId="0" quotePrefix="1" applyFont="1" applyFill="1" applyBorder="1"/>
    <xf numFmtId="0" fontId="0" fillId="2" borderId="0" xfId="0" applyFill="1" applyAlignment="1">
      <alignment horizontal="right"/>
    </xf>
    <xf numFmtId="168" fontId="0" fillId="2" borderId="0" xfId="0" applyNumberFormat="1" applyFill="1" applyBorder="1"/>
    <xf numFmtId="0" fontId="0" fillId="2" borderId="14" xfId="0" applyFont="1" applyFill="1" applyBorder="1" applyAlignment="1">
      <alignment horizontal="left"/>
    </xf>
    <xf numFmtId="164" fontId="9" fillId="2" borderId="0" xfId="0" applyNumberFormat="1" applyFont="1" applyFill="1" applyBorder="1"/>
    <xf numFmtId="0" fontId="0" fillId="0" borderId="0" xfId="0" applyFill="1"/>
    <xf numFmtId="0" fontId="3" fillId="0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Neutral" xfId="9" builtinId="28" customBuiltin="1"/>
    <cellStyle name="Normal" xfId="0" builtinId="0"/>
    <cellStyle name="Normal 2" xfId="42"/>
    <cellStyle name="Notas 2" xfId="44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6"/>
  <sheetViews>
    <sheetView showGridLines="0" tabSelected="1" zoomScale="115" zoomScaleNormal="115" zoomScaleSheetLayoutView="85" workbookViewId="0">
      <pane ySplit="7" topLeftCell="A8" activePane="bottomLeft" state="frozen"/>
      <selection pane="bottomLeft"/>
    </sheetView>
  </sheetViews>
  <sheetFormatPr baseColWidth="10" defaultColWidth="11.44140625" defaultRowHeight="13.2" x14ac:dyDescent="0.25"/>
  <cols>
    <col min="1" max="1" width="12.6640625" style="2" customWidth="1"/>
    <col min="2" max="2" width="2.88671875" style="2" customWidth="1"/>
    <col min="3" max="18" width="12.6640625" style="2" customWidth="1"/>
    <col min="19" max="20" width="11.44140625" style="2"/>
    <col min="21" max="21" width="18.33203125" style="2" bestFit="1" customWidth="1"/>
    <col min="22" max="16384" width="11.44140625" style="2"/>
  </cols>
  <sheetData>
    <row r="1" spans="1:18" x14ac:dyDescent="0.25">
      <c r="A1" s="1"/>
      <c r="B1" s="1"/>
    </row>
    <row r="2" spans="1:18" ht="21" x14ac:dyDescent="0.4">
      <c r="A2" s="43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7.399999999999999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x14ac:dyDescent="0.25">
      <c r="O4" s="45" t="s">
        <v>1</v>
      </c>
      <c r="P4" s="45"/>
      <c r="Q4" s="45"/>
      <c r="R4" s="45"/>
    </row>
    <row r="5" spans="1:18" ht="12.75" customHeight="1" x14ac:dyDescent="0.25">
      <c r="A5" s="41"/>
      <c r="B5" s="41"/>
      <c r="C5" s="46" t="s">
        <v>30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8"/>
      <c r="Q5" s="49" t="s">
        <v>32</v>
      </c>
      <c r="R5" s="49" t="s">
        <v>2</v>
      </c>
    </row>
    <row r="6" spans="1:18" ht="12.75" customHeight="1" x14ac:dyDescent="0.25">
      <c r="A6" s="52" t="s">
        <v>3</v>
      </c>
      <c r="B6" s="53"/>
      <c r="C6" s="56" t="s">
        <v>4</v>
      </c>
      <c r="D6" s="57"/>
      <c r="E6" s="57"/>
      <c r="F6" s="57"/>
      <c r="G6" s="58"/>
      <c r="H6" s="59" t="s">
        <v>5</v>
      </c>
      <c r="I6" s="59"/>
      <c r="J6" s="59"/>
      <c r="K6" s="59"/>
      <c r="L6" s="59"/>
      <c r="M6" s="59"/>
      <c r="N6" s="59"/>
      <c r="O6" s="59"/>
      <c r="P6" s="60" t="s">
        <v>6</v>
      </c>
      <c r="Q6" s="50"/>
      <c r="R6" s="50"/>
    </row>
    <row r="7" spans="1:18" ht="26.4" x14ac:dyDescent="0.25">
      <c r="A7" s="54"/>
      <c r="B7" s="55"/>
      <c r="C7" s="42" t="s">
        <v>7</v>
      </c>
      <c r="D7" s="42" t="s">
        <v>8</v>
      </c>
      <c r="E7" s="42" t="s">
        <v>9</v>
      </c>
      <c r="F7" s="42" t="s">
        <v>10</v>
      </c>
      <c r="G7" s="42" t="s">
        <v>11</v>
      </c>
      <c r="H7" s="42" t="s">
        <v>12</v>
      </c>
      <c r="I7" s="42" t="s">
        <v>31</v>
      </c>
      <c r="J7" s="42" t="s">
        <v>13</v>
      </c>
      <c r="K7" s="42" t="s">
        <v>14</v>
      </c>
      <c r="L7" s="42" t="s">
        <v>15</v>
      </c>
      <c r="M7" s="42" t="s">
        <v>33</v>
      </c>
      <c r="N7" s="42" t="s">
        <v>10</v>
      </c>
      <c r="O7" s="42" t="s">
        <v>11</v>
      </c>
      <c r="P7" s="61"/>
      <c r="Q7" s="51"/>
      <c r="R7" s="51"/>
    </row>
    <row r="9" spans="1:18" x14ac:dyDescent="0.25">
      <c r="A9" s="3"/>
      <c r="B9" s="4"/>
      <c r="C9" s="5"/>
      <c r="D9" s="6"/>
      <c r="E9" s="6"/>
      <c r="F9" s="6"/>
      <c r="G9" s="5"/>
      <c r="H9" s="6"/>
      <c r="I9" s="6"/>
      <c r="J9" s="5"/>
      <c r="K9" s="6"/>
      <c r="L9" s="6"/>
      <c r="M9" s="5"/>
      <c r="N9" s="6"/>
      <c r="O9" s="6"/>
      <c r="P9" s="6"/>
      <c r="Q9" s="6"/>
      <c r="R9" s="6"/>
    </row>
    <row r="10" spans="1:18" hidden="1" x14ac:dyDescent="0.25">
      <c r="A10" s="7">
        <v>2009</v>
      </c>
      <c r="B10" s="8"/>
      <c r="C10" s="9">
        <v>59.339176639999998</v>
      </c>
      <c r="D10" s="9">
        <v>3.7372666800000003</v>
      </c>
      <c r="E10" s="9">
        <v>105.48057787</v>
      </c>
      <c r="F10" s="9">
        <v>10.873564770000005</v>
      </c>
      <c r="G10" s="9">
        <v>179.43058595999997</v>
      </c>
      <c r="H10" s="9">
        <v>0.54230197000000002</v>
      </c>
      <c r="I10" s="9">
        <v>0</v>
      </c>
      <c r="J10" s="9">
        <v>17.860317389999999</v>
      </c>
      <c r="K10" s="9">
        <v>2.1302680499999997</v>
      </c>
      <c r="L10" s="9">
        <v>0</v>
      </c>
      <c r="M10" s="9">
        <v>0</v>
      </c>
      <c r="N10" s="9">
        <v>22.810187329999998</v>
      </c>
      <c r="O10" s="9">
        <v>43.343074740000006</v>
      </c>
      <c r="P10" s="9">
        <v>0</v>
      </c>
      <c r="Q10" s="9">
        <v>0</v>
      </c>
      <c r="R10" s="9">
        <v>222.77366069999999</v>
      </c>
    </row>
    <row r="11" spans="1:18" hidden="1" x14ac:dyDescent="0.25">
      <c r="A11" s="7">
        <v>2010</v>
      </c>
      <c r="B11" s="8"/>
      <c r="C11" s="9">
        <v>59.241050009999995</v>
      </c>
      <c r="D11" s="9">
        <v>4.5092237999999991</v>
      </c>
      <c r="E11" s="9">
        <v>105.83372465000001</v>
      </c>
      <c r="F11" s="9">
        <v>12.787867379999996</v>
      </c>
      <c r="G11" s="9">
        <v>182.37186584</v>
      </c>
      <c r="H11" s="9">
        <v>0.41456008999999999</v>
      </c>
      <c r="I11" s="9">
        <v>0</v>
      </c>
      <c r="J11" s="9">
        <v>14.92409009</v>
      </c>
      <c r="K11" s="9">
        <v>2.4815672200000001</v>
      </c>
      <c r="L11" s="9">
        <v>0</v>
      </c>
      <c r="M11" s="9">
        <v>0</v>
      </c>
      <c r="N11" s="9">
        <v>101.70736921000001</v>
      </c>
      <c r="O11" s="9">
        <v>119.52758661</v>
      </c>
      <c r="P11" s="9">
        <v>0</v>
      </c>
      <c r="Q11" s="9">
        <v>0</v>
      </c>
      <c r="R11" s="9">
        <v>301.89945245000001</v>
      </c>
    </row>
    <row r="12" spans="1:18" hidden="1" x14ac:dyDescent="0.25">
      <c r="A12" s="7">
        <v>2011</v>
      </c>
      <c r="B12" s="8"/>
      <c r="C12" s="9">
        <v>54.198185599999995</v>
      </c>
      <c r="D12" s="9">
        <v>5.4607236500000003</v>
      </c>
      <c r="E12" s="9">
        <v>117.85292826999998</v>
      </c>
      <c r="F12" s="9">
        <v>13.342438059999999</v>
      </c>
      <c r="G12" s="9">
        <v>190.85427558000001</v>
      </c>
      <c r="H12" s="9">
        <v>0.45163361000000002</v>
      </c>
      <c r="I12" s="9">
        <v>0</v>
      </c>
      <c r="J12" s="9">
        <v>18.134332870000001</v>
      </c>
      <c r="K12" s="9">
        <v>0.14779505000000001</v>
      </c>
      <c r="L12" s="9">
        <v>0</v>
      </c>
      <c r="M12" s="9">
        <v>0</v>
      </c>
      <c r="N12" s="9">
        <v>22.257924529999997</v>
      </c>
      <c r="O12" s="9">
        <v>40.991686059999999</v>
      </c>
      <c r="P12" s="9">
        <v>0</v>
      </c>
      <c r="Q12" s="9">
        <v>0</v>
      </c>
      <c r="R12" s="9">
        <v>231.84596164000001</v>
      </c>
    </row>
    <row r="13" spans="1:18" x14ac:dyDescent="0.25">
      <c r="A13" s="7">
        <v>2012</v>
      </c>
      <c r="B13" s="8"/>
      <c r="C13" s="9">
        <v>46.879768490000004</v>
      </c>
      <c r="D13" s="9">
        <v>6.8149075200000002</v>
      </c>
      <c r="E13" s="9">
        <v>139.22524387999999</v>
      </c>
      <c r="F13" s="9">
        <v>15.267536</v>
      </c>
      <c r="G13" s="9">
        <v>208.18745588999997</v>
      </c>
      <c r="H13" s="9">
        <v>0.72387490999999993</v>
      </c>
      <c r="I13" s="9">
        <v>0</v>
      </c>
      <c r="J13" s="9">
        <v>15.011028039999999</v>
      </c>
      <c r="K13" s="9">
        <v>0.62418079599999998</v>
      </c>
      <c r="L13" s="9">
        <v>0</v>
      </c>
      <c r="M13" s="9">
        <v>0</v>
      </c>
      <c r="N13" s="9">
        <v>281.18631528399999</v>
      </c>
      <c r="O13" s="9">
        <v>297.54539902999994</v>
      </c>
      <c r="P13" s="9">
        <v>0</v>
      </c>
      <c r="Q13" s="9">
        <v>0</v>
      </c>
      <c r="R13" s="9">
        <v>505.73285491999991</v>
      </c>
    </row>
    <row r="14" spans="1:18" x14ac:dyDescent="0.25">
      <c r="A14" s="7">
        <v>2013</v>
      </c>
      <c r="B14" s="8"/>
      <c r="C14" s="9">
        <v>44.426442080000001</v>
      </c>
      <c r="D14" s="9">
        <v>9.0753311500000002</v>
      </c>
      <c r="E14" s="9">
        <v>153.06535644000002</v>
      </c>
      <c r="F14" s="9">
        <v>15.375954469999996</v>
      </c>
      <c r="G14" s="9">
        <v>221.94308414</v>
      </c>
      <c r="H14" s="9">
        <v>0.95994029000000003</v>
      </c>
      <c r="I14" s="9">
        <v>0</v>
      </c>
      <c r="J14" s="9">
        <v>14.640647919999999</v>
      </c>
      <c r="K14" s="9">
        <v>0.65642856999999999</v>
      </c>
      <c r="L14" s="9">
        <v>0</v>
      </c>
      <c r="M14" s="9">
        <v>0</v>
      </c>
      <c r="N14" s="9">
        <v>23.112276899999998</v>
      </c>
      <c r="O14" s="9">
        <v>39.369293679999998</v>
      </c>
      <c r="P14" s="9">
        <v>0</v>
      </c>
      <c r="Q14" s="9">
        <v>24.375</v>
      </c>
      <c r="R14" s="9">
        <v>285.68737781999999</v>
      </c>
    </row>
    <row r="15" spans="1:18" x14ac:dyDescent="0.25">
      <c r="A15" s="7">
        <v>2014</v>
      </c>
      <c r="B15" s="8"/>
      <c r="C15" s="9">
        <v>49.361574410000003</v>
      </c>
      <c r="D15" s="9">
        <v>13.364119260000001</v>
      </c>
      <c r="E15" s="9">
        <v>163.368338204</v>
      </c>
      <c r="F15" s="9">
        <v>15.667244376000005</v>
      </c>
      <c r="G15" s="9">
        <v>241.76127625000001</v>
      </c>
      <c r="H15" s="9">
        <v>1.2028358100000001</v>
      </c>
      <c r="I15" s="9">
        <v>0</v>
      </c>
      <c r="J15" s="9">
        <v>16.390317530000001</v>
      </c>
      <c r="K15" s="9">
        <v>0.72253533999999997</v>
      </c>
      <c r="L15" s="9">
        <v>0</v>
      </c>
      <c r="M15" s="9">
        <v>0</v>
      </c>
      <c r="N15" s="9">
        <v>52.920036889999992</v>
      </c>
      <c r="O15" s="9">
        <v>71.23572557</v>
      </c>
      <c r="P15" s="9">
        <v>0</v>
      </c>
      <c r="Q15" s="9">
        <v>54.125</v>
      </c>
      <c r="R15" s="9">
        <v>367.12200182000004</v>
      </c>
    </row>
    <row r="16" spans="1:18" x14ac:dyDescent="0.25">
      <c r="A16" s="7">
        <v>2015</v>
      </c>
      <c r="B16" s="8"/>
      <c r="C16" s="9">
        <v>56.613642689999999</v>
      </c>
      <c r="D16" s="9">
        <v>14.603072300000001</v>
      </c>
      <c r="E16" s="9">
        <v>194.72472596</v>
      </c>
      <c r="F16" s="9">
        <v>16.777040159999995</v>
      </c>
      <c r="G16" s="9">
        <v>282.71848110999997</v>
      </c>
      <c r="H16" s="9">
        <v>1.9750567299999999</v>
      </c>
      <c r="I16" s="9">
        <v>0</v>
      </c>
      <c r="J16" s="9">
        <v>16.316558759999999</v>
      </c>
      <c r="K16" s="9">
        <v>0.62045886000000006</v>
      </c>
      <c r="L16" s="9">
        <v>0</v>
      </c>
      <c r="M16" s="9">
        <v>0</v>
      </c>
      <c r="N16" s="9">
        <v>170.54445282999998</v>
      </c>
      <c r="O16" s="9">
        <v>189.45652718000002</v>
      </c>
      <c r="P16" s="9">
        <v>0</v>
      </c>
      <c r="Q16" s="9">
        <v>54.125</v>
      </c>
      <c r="R16" s="9">
        <v>526.30000829000005</v>
      </c>
    </row>
    <row r="17" spans="1:23" x14ac:dyDescent="0.25">
      <c r="A17" s="7">
        <v>2016</v>
      </c>
      <c r="B17" s="8"/>
      <c r="C17" s="9">
        <v>75.94054761000001</v>
      </c>
      <c r="D17" s="9">
        <v>20.361678010000006</v>
      </c>
      <c r="E17" s="9">
        <v>227.36314486999999</v>
      </c>
      <c r="F17" s="9">
        <v>20.175641349999999</v>
      </c>
      <c r="G17" s="9">
        <v>343.84101184000002</v>
      </c>
      <c r="H17" s="9">
        <v>2.0916223700000001</v>
      </c>
      <c r="I17" s="9">
        <v>0</v>
      </c>
      <c r="J17" s="9">
        <v>16.0770844</v>
      </c>
      <c r="K17" s="9">
        <v>1.00998711</v>
      </c>
      <c r="L17" s="9">
        <v>0</v>
      </c>
      <c r="M17" s="9">
        <v>0</v>
      </c>
      <c r="N17" s="9">
        <v>46.915843509999995</v>
      </c>
      <c r="O17" s="9">
        <v>66.094537389999999</v>
      </c>
      <c r="P17" s="9">
        <v>0</v>
      </c>
      <c r="Q17" s="9">
        <v>54.124499999999998</v>
      </c>
      <c r="R17" s="9">
        <v>464.06004923</v>
      </c>
    </row>
    <row r="18" spans="1:23" x14ac:dyDescent="0.25">
      <c r="A18" s="7">
        <v>2017</v>
      </c>
      <c r="B18" s="8"/>
      <c r="C18" s="9">
        <v>94.889805870000004</v>
      </c>
      <c r="D18" s="9">
        <v>24.418091620000002</v>
      </c>
      <c r="E18" s="9">
        <v>274.18662221</v>
      </c>
      <c r="F18" s="9">
        <v>26.594001139999992</v>
      </c>
      <c r="G18" s="9">
        <v>420.08852084</v>
      </c>
      <c r="H18" s="9">
        <v>2.6663971799999997</v>
      </c>
      <c r="I18" s="9">
        <v>0</v>
      </c>
      <c r="J18" s="9">
        <v>15.774425440000002</v>
      </c>
      <c r="K18" s="9">
        <v>1.0136593999999999</v>
      </c>
      <c r="L18" s="9">
        <v>0</v>
      </c>
      <c r="M18" s="9">
        <v>2.175469E-2</v>
      </c>
      <c r="N18" s="9">
        <v>64.02358559000001</v>
      </c>
      <c r="O18" s="9">
        <v>83.499822300000005</v>
      </c>
      <c r="P18" s="9">
        <v>0</v>
      </c>
      <c r="Q18" s="9">
        <v>76.623999999999995</v>
      </c>
      <c r="R18" s="9">
        <v>580.21234314000003</v>
      </c>
      <c r="T18" s="10"/>
      <c r="U18" s="10"/>
      <c r="V18" s="10"/>
      <c r="W18" s="10"/>
    </row>
    <row r="19" spans="1:23" x14ac:dyDescent="0.25">
      <c r="A19" s="7">
        <v>2018</v>
      </c>
      <c r="B19" s="8"/>
      <c r="C19" s="9">
        <v>116.44908982999999</v>
      </c>
      <c r="D19" s="9">
        <v>32.063915049999999</v>
      </c>
      <c r="E19" s="9">
        <v>313.05756084000001</v>
      </c>
      <c r="F19" s="9">
        <v>37.917446330000004</v>
      </c>
      <c r="G19" s="9">
        <v>499.48801205000001</v>
      </c>
      <c r="H19" s="9">
        <v>2.52921862</v>
      </c>
      <c r="I19" s="9">
        <v>0</v>
      </c>
      <c r="J19" s="9">
        <v>2.7873038299999999</v>
      </c>
      <c r="K19" s="9">
        <v>1.0346558299999999</v>
      </c>
      <c r="L19" s="9">
        <v>0</v>
      </c>
      <c r="M19" s="9">
        <v>1.1126800400000001</v>
      </c>
      <c r="N19" s="9">
        <v>74.741898240000012</v>
      </c>
      <c r="O19" s="9">
        <v>82.205756560000012</v>
      </c>
      <c r="P19" s="9">
        <v>0.63290222000000007</v>
      </c>
      <c r="Q19" s="9">
        <v>99.125</v>
      </c>
      <c r="R19" s="9">
        <v>681.45167083000001</v>
      </c>
      <c r="T19" s="11">
        <v>0.4</v>
      </c>
      <c r="U19" s="10"/>
      <c r="V19" s="10"/>
      <c r="W19" s="10"/>
    </row>
    <row r="20" spans="1:23" x14ac:dyDescent="0.25">
      <c r="A20" s="7">
        <v>2019</v>
      </c>
      <c r="B20" s="8"/>
      <c r="C20" s="9">
        <v>146.59937252999993</v>
      </c>
      <c r="D20" s="9">
        <v>36.036349219999998</v>
      </c>
      <c r="E20" s="9">
        <v>369.20620416000003</v>
      </c>
      <c r="F20" s="9">
        <v>47.733902087000047</v>
      </c>
      <c r="G20" s="9">
        <v>599.57582799700003</v>
      </c>
      <c r="H20" s="9">
        <v>2.6177019379999997</v>
      </c>
      <c r="I20" s="9">
        <v>0</v>
      </c>
      <c r="J20" s="9">
        <v>2.7412806699999996</v>
      </c>
      <c r="K20" s="9">
        <v>0.99851343800000003</v>
      </c>
      <c r="L20" s="9">
        <v>0</v>
      </c>
      <c r="M20" s="9">
        <v>2.1493153000000001E-2</v>
      </c>
      <c r="N20" s="9">
        <v>77.443510148999991</v>
      </c>
      <c r="O20" s="9">
        <v>83.822499347999994</v>
      </c>
      <c r="P20" s="9">
        <v>0.22321255200000001</v>
      </c>
      <c r="Q20" s="9">
        <v>99.125</v>
      </c>
      <c r="R20" s="9">
        <v>782.74653989699993</v>
      </c>
      <c r="S20" s="12"/>
      <c r="T20" s="10">
        <v>782.7</v>
      </c>
      <c r="U20" s="11">
        <v>-4.6539896999888697E-2</v>
      </c>
      <c r="V20" s="10"/>
      <c r="W20" s="10"/>
    </row>
    <row r="21" spans="1:23" x14ac:dyDescent="0.25">
      <c r="A21" s="7">
        <v>2020</v>
      </c>
      <c r="B21" s="8"/>
      <c r="C21" s="9">
        <v>158.29420675900002</v>
      </c>
      <c r="D21" s="9">
        <v>41.214131200000004</v>
      </c>
      <c r="E21" s="9">
        <v>381.39495622999999</v>
      </c>
      <c r="F21" s="9">
        <v>49.116803718000057</v>
      </c>
      <c r="G21" s="9">
        <v>630.02009790700004</v>
      </c>
      <c r="H21" s="9">
        <v>2.720119671</v>
      </c>
      <c r="I21" s="9">
        <v>0</v>
      </c>
      <c r="J21" s="9">
        <v>2.6964552999999998</v>
      </c>
      <c r="K21" s="9">
        <v>0.98477618999999994</v>
      </c>
      <c r="L21" s="9">
        <v>0</v>
      </c>
      <c r="M21" s="9">
        <v>2.5075759999999999E-2</v>
      </c>
      <c r="N21" s="9">
        <v>79.556691041000008</v>
      </c>
      <c r="O21" s="9">
        <v>85.983117962000009</v>
      </c>
      <c r="P21" s="9">
        <v>0.15039865599999996</v>
      </c>
      <c r="Q21" s="9">
        <v>99.125</v>
      </c>
      <c r="R21" s="9">
        <v>815.27861452500008</v>
      </c>
      <c r="S21" s="12"/>
      <c r="T21" s="10">
        <v>815.3</v>
      </c>
      <c r="U21" s="11">
        <v>2.1385474999874532E-2</v>
      </c>
      <c r="V21" s="10"/>
      <c r="W21" s="10"/>
    </row>
    <row r="22" spans="1:23" x14ac:dyDescent="0.25">
      <c r="A22" s="7">
        <v>2021</v>
      </c>
      <c r="B22" s="8"/>
      <c r="C22" s="9">
        <v>171.47649907999997</v>
      </c>
      <c r="D22" s="9">
        <v>68.217342670000008</v>
      </c>
      <c r="E22" s="9">
        <v>344.03612239000006</v>
      </c>
      <c r="F22" s="9">
        <v>54.400915640000015</v>
      </c>
      <c r="G22" s="9">
        <v>638.13087977999999</v>
      </c>
      <c r="H22" s="9">
        <v>2.6790000000000003</v>
      </c>
      <c r="I22" s="9">
        <v>0</v>
      </c>
      <c r="J22" s="9">
        <v>2.6498096200000001</v>
      </c>
      <c r="K22" s="9">
        <v>1.01832331</v>
      </c>
      <c r="L22" s="9">
        <v>0</v>
      </c>
      <c r="M22" s="9">
        <v>3.2605380000000003E-2</v>
      </c>
      <c r="N22" s="9">
        <v>82.960016617999983</v>
      </c>
      <c r="O22" s="9">
        <v>89.339754927999991</v>
      </c>
      <c r="P22" s="9">
        <v>9.173690000000001E-2</v>
      </c>
      <c r="Q22" s="9">
        <v>99.126000000000005</v>
      </c>
      <c r="R22" s="9">
        <v>826.68837160800001</v>
      </c>
      <c r="T22" s="11"/>
      <c r="U22" s="10"/>
      <c r="V22" s="10"/>
      <c r="W22" s="10"/>
    </row>
    <row r="23" spans="1:23" x14ac:dyDescent="0.25">
      <c r="A23" s="7"/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T23" s="10"/>
      <c r="U23" s="10"/>
      <c r="V23" s="10"/>
      <c r="W23" s="10"/>
    </row>
    <row r="24" spans="1:23" hidden="1" x14ac:dyDescent="0.25">
      <c r="A24" s="7">
        <v>2009</v>
      </c>
      <c r="B24" s="8"/>
      <c r="C24" s="13"/>
      <c r="D24" s="9"/>
      <c r="E24" s="9"/>
      <c r="F24" s="9"/>
      <c r="G24" s="13"/>
      <c r="H24" s="9"/>
      <c r="I24" s="9"/>
      <c r="J24" s="13"/>
      <c r="K24" s="9"/>
      <c r="L24" s="9"/>
      <c r="M24" s="13"/>
      <c r="N24" s="9"/>
      <c r="O24" s="9"/>
      <c r="P24" s="9"/>
      <c r="Q24" s="9"/>
      <c r="R24" s="9">
        <v>0</v>
      </c>
      <c r="T24" s="10"/>
      <c r="U24" s="10"/>
      <c r="V24" s="10"/>
      <c r="W24" s="10"/>
    </row>
    <row r="25" spans="1:23" hidden="1" x14ac:dyDescent="0.25">
      <c r="A25" s="14" t="s">
        <v>16</v>
      </c>
      <c r="B25" s="15"/>
      <c r="C25" s="9">
        <v>17.374262099999999</v>
      </c>
      <c r="D25" s="9">
        <v>1.299947</v>
      </c>
      <c r="E25" s="9">
        <v>13.302522</v>
      </c>
      <c r="F25" s="9">
        <v>1.3682756500000011</v>
      </c>
      <c r="G25" s="9">
        <v>33.345006749999996</v>
      </c>
      <c r="H25" s="9">
        <v>0</v>
      </c>
      <c r="I25" s="9">
        <v>0</v>
      </c>
      <c r="J25" s="9">
        <v>0</v>
      </c>
      <c r="K25" s="9">
        <v>1.7127018899999999</v>
      </c>
      <c r="L25" s="9">
        <v>0</v>
      </c>
      <c r="M25" s="9">
        <v>0</v>
      </c>
      <c r="N25" s="9">
        <v>2.9664595700000005</v>
      </c>
      <c r="O25" s="9">
        <v>4.6791614600000004</v>
      </c>
      <c r="P25" s="9">
        <v>0</v>
      </c>
      <c r="Q25" s="9">
        <v>0</v>
      </c>
      <c r="R25" s="9">
        <v>38.024168209999999</v>
      </c>
      <c r="T25" s="10"/>
      <c r="U25" s="10"/>
      <c r="V25" s="10"/>
      <c r="W25" s="10"/>
    </row>
    <row r="26" spans="1:23" hidden="1" x14ac:dyDescent="0.25">
      <c r="A26" s="14" t="s">
        <v>17</v>
      </c>
      <c r="B26" s="15"/>
      <c r="C26" s="9">
        <v>12.75875965</v>
      </c>
      <c r="D26" s="9">
        <v>0.23002168000000001</v>
      </c>
      <c r="E26" s="9">
        <v>43.188422410000001</v>
      </c>
      <c r="F26" s="9">
        <v>3.9763671899999977</v>
      </c>
      <c r="G26" s="9">
        <v>60.153570929999994</v>
      </c>
      <c r="H26" s="9">
        <v>0.31081264000000003</v>
      </c>
      <c r="I26" s="9">
        <v>0</v>
      </c>
      <c r="J26" s="9">
        <v>9.6326593900000006</v>
      </c>
      <c r="K26" s="9">
        <v>0.18841927</v>
      </c>
      <c r="L26" s="9">
        <v>0</v>
      </c>
      <c r="M26" s="9">
        <v>0</v>
      </c>
      <c r="N26" s="9">
        <v>2.42877849</v>
      </c>
      <c r="O26" s="9">
        <v>12.56066979</v>
      </c>
      <c r="P26" s="9">
        <v>0</v>
      </c>
      <c r="Q26" s="9">
        <v>0</v>
      </c>
      <c r="R26" s="9">
        <v>72.714240719999992</v>
      </c>
      <c r="T26" s="10"/>
      <c r="U26" s="10"/>
      <c r="V26" s="10"/>
      <c r="W26" s="10"/>
    </row>
    <row r="27" spans="1:23" hidden="1" x14ac:dyDescent="0.25">
      <c r="A27" s="14" t="s">
        <v>18</v>
      </c>
      <c r="B27" s="15"/>
      <c r="C27" s="9">
        <v>15.785837679999998</v>
      </c>
      <c r="D27" s="9">
        <v>1.9553020800000001</v>
      </c>
      <c r="E27" s="9">
        <v>11.732998029999999</v>
      </c>
      <c r="F27" s="9">
        <v>1.4003352800000028</v>
      </c>
      <c r="G27" s="9">
        <v>30.874473070000001</v>
      </c>
      <c r="H27" s="9">
        <v>0</v>
      </c>
      <c r="I27" s="9">
        <v>0</v>
      </c>
      <c r="J27" s="9">
        <v>0</v>
      </c>
      <c r="K27" s="9">
        <v>3.9565049999999997E-2</v>
      </c>
      <c r="L27" s="9">
        <v>0</v>
      </c>
      <c r="M27" s="9">
        <v>0</v>
      </c>
      <c r="N27" s="9">
        <v>14.027114209999999</v>
      </c>
      <c r="O27" s="9">
        <v>14.066679259999999</v>
      </c>
      <c r="P27" s="9">
        <v>0</v>
      </c>
      <c r="Q27" s="9">
        <v>0</v>
      </c>
      <c r="R27" s="9">
        <v>44.941152330000001</v>
      </c>
      <c r="T27" s="10"/>
      <c r="U27" s="10"/>
      <c r="V27" s="10"/>
      <c r="W27" s="10"/>
    </row>
    <row r="28" spans="1:23" hidden="1" x14ac:dyDescent="0.25">
      <c r="A28" s="14" t="s">
        <v>19</v>
      </c>
      <c r="B28" s="15"/>
      <c r="C28" s="9">
        <v>13.42031721</v>
      </c>
      <c r="D28" s="9">
        <v>0.25199592000000004</v>
      </c>
      <c r="E28" s="9">
        <v>37.256635430000003</v>
      </c>
      <c r="F28" s="9">
        <v>4.1285866500000044</v>
      </c>
      <c r="G28" s="9">
        <v>55.057535210000005</v>
      </c>
      <c r="H28" s="9">
        <v>0.23148932999999999</v>
      </c>
      <c r="I28" s="9">
        <v>0</v>
      </c>
      <c r="J28" s="9">
        <v>8.2276579999999999</v>
      </c>
      <c r="K28" s="9">
        <v>0.18958184</v>
      </c>
      <c r="L28" s="9">
        <v>0</v>
      </c>
      <c r="M28" s="9">
        <v>0</v>
      </c>
      <c r="N28" s="9">
        <v>3.38783506</v>
      </c>
      <c r="O28" s="9">
        <v>12.03656423</v>
      </c>
      <c r="P28" s="9">
        <v>0</v>
      </c>
      <c r="Q28" s="9">
        <v>0</v>
      </c>
      <c r="R28" s="9">
        <v>67.094099440000008</v>
      </c>
      <c r="T28" s="10"/>
      <c r="U28" s="10"/>
      <c r="V28" s="10"/>
      <c r="W28" s="10"/>
    </row>
    <row r="29" spans="1:23" hidden="1" x14ac:dyDescent="0.25">
      <c r="A29" s="7">
        <v>2010</v>
      </c>
      <c r="B29" s="8"/>
      <c r="C29" s="13"/>
      <c r="D29" s="9"/>
      <c r="E29" s="9"/>
      <c r="F29" s="9"/>
      <c r="G29" s="13"/>
      <c r="H29" s="9"/>
      <c r="I29" s="9"/>
      <c r="J29" s="13"/>
      <c r="K29" s="9"/>
      <c r="L29" s="9"/>
      <c r="M29" s="13"/>
      <c r="N29" s="9"/>
      <c r="O29" s="9"/>
      <c r="P29" s="9"/>
      <c r="Q29" s="9"/>
      <c r="R29" s="9">
        <v>0</v>
      </c>
      <c r="T29" s="10"/>
      <c r="U29" s="10"/>
      <c r="V29" s="10"/>
      <c r="W29" s="10"/>
    </row>
    <row r="30" spans="1:23" hidden="1" x14ac:dyDescent="0.25">
      <c r="A30" s="14" t="s">
        <v>16</v>
      </c>
      <c r="B30" s="15"/>
      <c r="C30" s="9">
        <v>15.665652400000001</v>
      </c>
      <c r="D30" s="9">
        <v>2.1047032799999998</v>
      </c>
      <c r="E30" s="9">
        <v>8.8056751599999998</v>
      </c>
      <c r="F30" s="9">
        <v>1.42943379</v>
      </c>
      <c r="G30" s="9">
        <v>28.005464629999999</v>
      </c>
      <c r="H30" s="9">
        <v>0</v>
      </c>
      <c r="I30" s="9">
        <v>0</v>
      </c>
      <c r="J30" s="9">
        <v>0</v>
      </c>
      <c r="K30" s="9">
        <v>2.44451566</v>
      </c>
      <c r="L30" s="9">
        <v>0</v>
      </c>
      <c r="M30" s="9">
        <v>0</v>
      </c>
      <c r="N30" s="9">
        <v>3.6196163499999994</v>
      </c>
      <c r="O30" s="9">
        <v>6.0641320099999998</v>
      </c>
      <c r="P30" s="9">
        <v>0</v>
      </c>
      <c r="Q30" s="9">
        <v>0</v>
      </c>
      <c r="R30" s="9">
        <v>34.06959664</v>
      </c>
      <c r="T30" s="10"/>
      <c r="U30" s="10"/>
      <c r="V30" s="10"/>
      <c r="W30" s="10"/>
    </row>
    <row r="31" spans="1:23" hidden="1" x14ac:dyDescent="0.25">
      <c r="A31" s="14" t="s">
        <v>17</v>
      </c>
      <c r="B31" s="15"/>
      <c r="C31" s="9">
        <v>13.28770402</v>
      </c>
      <c r="D31" s="9">
        <v>0.24871619</v>
      </c>
      <c r="E31" s="9">
        <v>43.809294010000002</v>
      </c>
      <c r="F31" s="9">
        <v>4.9858752199999978</v>
      </c>
      <c r="G31" s="9">
        <v>62.331589439999995</v>
      </c>
      <c r="H31" s="9">
        <v>0.19879427999999999</v>
      </c>
      <c r="I31" s="9">
        <v>0</v>
      </c>
      <c r="J31" s="9">
        <v>7.5388739899999999</v>
      </c>
      <c r="K31" s="9">
        <v>2.52381E-3</v>
      </c>
      <c r="L31" s="9">
        <v>0</v>
      </c>
      <c r="M31" s="9">
        <v>0</v>
      </c>
      <c r="N31" s="9">
        <v>3.8851732299999999</v>
      </c>
      <c r="O31" s="9">
        <v>11.625365309999999</v>
      </c>
      <c r="P31" s="9">
        <v>0</v>
      </c>
      <c r="Q31" s="9">
        <v>0</v>
      </c>
      <c r="R31" s="9">
        <v>73.956954749999994</v>
      </c>
      <c r="T31" s="10"/>
      <c r="U31" s="10"/>
      <c r="V31" s="10"/>
      <c r="W31" s="10"/>
    </row>
    <row r="32" spans="1:23" hidden="1" x14ac:dyDescent="0.25">
      <c r="A32" s="14" t="s">
        <v>18</v>
      </c>
      <c r="B32" s="15"/>
      <c r="C32" s="9">
        <v>16.4435675</v>
      </c>
      <c r="D32" s="9">
        <v>1.9097914999999999</v>
      </c>
      <c r="E32" s="9">
        <v>7.8552554600000004</v>
      </c>
      <c r="F32" s="9">
        <v>0.98526894000000054</v>
      </c>
      <c r="G32" s="9">
        <v>27.193883400000001</v>
      </c>
      <c r="H32" s="9">
        <v>0</v>
      </c>
      <c r="I32" s="9">
        <v>0</v>
      </c>
      <c r="J32" s="9">
        <v>0</v>
      </c>
      <c r="K32" s="9">
        <v>3.1990070000000002E-2</v>
      </c>
      <c r="L32" s="9">
        <v>0</v>
      </c>
      <c r="M32" s="9">
        <v>0</v>
      </c>
      <c r="N32" s="9">
        <v>23.675106469999999</v>
      </c>
      <c r="O32" s="9">
        <v>23.707096539999998</v>
      </c>
      <c r="P32" s="9">
        <v>0</v>
      </c>
      <c r="Q32" s="9">
        <v>0</v>
      </c>
      <c r="R32" s="9">
        <v>50.900979939999999</v>
      </c>
      <c r="T32" s="10"/>
      <c r="U32" s="10"/>
      <c r="V32" s="10"/>
      <c r="W32" s="10"/>
    </row>
    <row r="33" spans="1:23" hidden="1" x14ac:dyDescent="0.25">
      <c r="A33" s="16" t="s">
        <v>19</v>
      </c>
      <c r="B33" s="17"/>
      <c r="C33" s="9">
        <v>13.84412609</v>
      </c>
      <c r="D33" s="9">
        <v>0.24601282999999999</v>
      </c>
      <c r="E33" s="9">
        <v>45.363500020000004</v>
      </c>
      <c r="F33" s="9">
        <v>5.3872894299999974</v>
      </c>
      <c r="G33" s="9">
        <v>64.84092837</v>
      </c>
      <c r="H33" s="9">
        <v>0.21576581</v>
      </c>
      <c r="I33" s="9">
        <v>0</v>
      </c>
      <c r="J33" s="9">
        <v>7.3852161000000001</v>
      </c>
      <c r="K33" s="9">
        <v>2.5376800000000001E-3</v>
      </c>
      <c r="L33" s="9">
        <v>0</v>
      </c>
      <c r="M33" s="9">
        <v>0</v>
      </c>
      <c r="N33" s="9">
        <v>70.527473160000014</v>
      </c>
      <c r="O33" s="9">
        <v>78.130992750000004</v>
      </c>
      <c r="P33" s="9">
        <v>0</v>
      </c>
      <c r="Q33" s="9">
        <v>0</v>
      </c>
      <c r="R33" s="9">
        <v>142.97192111999999</v>
      </c>
      <c r="T33" s="10"/>
      <c r="U33" s="10"/>
      <c r="V33" s="10"/>
      <c r="W33" s="10"/>
    </row>
    <row r="34" spans="1:23" hidden="1" x14ac:dyDescent="0.25">
      <c r="A34" s="18">
        <v>2011</v>
      </c>
      <c r="B34" s="19"/>
      <c r="C34" s="13"/>
      <c r="D34" s="9"/>
      <c r="E34" s="9"/>
      <c r="F34" s="9"/>
      <c r="G34" s="13"/>
      <c r="H34" s="9"/>
      <c r="I34" s="9"/>
      <c r="J34" s="13"/>
      <c r="K34" s="9"/>
      <c r="L34" s="9"/>
      <c r="M34" s="13"/>
      <c r="N34" s="9"/>
      <c r="O34" s="9"/>
      <c r="P34" s="9"/>
      <c r="Q34" s="9"/>
      <c r="R34" s="9">
        <v>0</v>
      </c>
      <c r="T34" s="10"/>
      <c r="U34" s="10"/>
      <c r="V34" s="10"/>
      <c r="W34" s="10"/>
    </row>
    <row r="35" spans="1:23" hidden="1" x14ac:dyDescent="0.25">
      <c r="A35" s="14" t="s">
        <v>16</v>
      </c>
      <c r="B35" s="15"/>
      <c r="C35" s="9">
        <v>12.03932801</v>
      </c>
      <c r="D35" s="9">
        <v>2.1995857000000001</v>
      </c>
      <c r="E35" s="9">
        <v>10.59640198</v>
      </c>
      <c r="F35" s="9">
        <v>1.004394829999999</v>
      </c>
      <c r="G35" s="9">
        <v>25.839710519999997</v>
      </c>
      <c r="H35" s="9">
        <v>0</v>
      </c>
      <c r="I35" s="9">
        <v>0</v>
      </c>
      <c r="J35" s="9">
        <v>0.29137410000000002</v>
      </c>
      <c r="K35" s="9">
        <v>3.2884869999999997E-2</v>
      </c>
      <c r="L35" s="9">
        <v>0</v>
      </c>
      <c r="M35" s="9">
        <v>0</v>
      </c>
      <c r="N35" s="9">
        <v>4.9784077099999999</v>
      </c>
      <c r="O35" s="9">
        <v>5.3026666799999997</v>
      </c>
      <c r="P35" s="9">
        <v>0</v>
      </c>
      <c r="Q35" s="9">
        <v>0</v>
      </c>
      <c r="R35" s="9">
        <v>31.142377199999999</v>
      </c>
      <c r="T35" s="10"/>
      <c r="U35" s="10"/>
      <c r="V35" s="10"/>
      <c r="W35" s="10"/>
    </row>
    <row r="36" spans="1:23" hidden="1" x14ac:dyDescent="0.25">
      <c r="A36" s="14" t="s">
        <v>17</v>
      </c>
      <c r="B36" s="15"/>
      <c r="C36" s="9">
        <v>14.367529769999999</v>
      </c>
      <c r="D36" s="9">
        <v>0.26867109</v>
      </c>
      <c r="E36" s="9">
        <v>44.649500279999998</v>
      </c>
      <c r="F36" s="9">
        <v>5.5008571700000015</v>
      </c>
      <c r="G36" s="9">
        <v>64.786558310000004</v>
      </c>
      <c r="H36" s="9">
        <v>0.23857343</v>
      </c>
      <c r="I36" s="9">
        <v>0</v>
      </c>
      <c r="J36" s="9">
        <v>7.0744136500000003</v>
      </c>
      <c r="K36" s="9">
        <v>4.092494E-2</v>
      </c>
      <c r="L36" s="9">
        <v>0</v>
      </c>
      <c r="M36" s="9">
        <v>0</v>
      </c>
      <c r="N36" s="9">
        <v>6.2875651599999998</v>
      </c>
      <c r="O36" s="9">
        <v>13.641477180000001</v>
      </c>
      <c r="P36" s="9">
        <v>0</v>
      </c>
      <c r="Q36" s="9">
        <v>0</v>
      </c>
      <c r="R36" s="9">
        <v>78.428035489999999</v>
      </c>
      <c r="T36" s="10"/>
      <c r="U36" s="10"/>
      <c r="V36" s="10"/>
      <c r="W36" s="10"/>
    </row>
    <row r="37" spans="1:23" hidden="1" x14ac:dyDescent="0.25">
      <c r="A37" s="14" t="s">
        <v>18</v>
      </c>
      <c r="B37" s="15"/>
      <c r="C37" s="9">
        <v>17.27806932</v>
      </c>
      <c r="D37" s="9">
        <v>2.33817685</v>
      </c>
      <c r="E37" s="9">
        <v>18.008657079999999</v>
      </c>
      <c r="F37" s="9">
        <v>1.1623178999999979</v>
      </c>
      <c r="G37" s="9">
        <v>38.787221150000001</v>
      </c>
      <c r="H37" s="9">
        <v>0</v>
      </c>
      <c r="I37" s="9">
        <v>0</v>
      </c>
      <c r="J37" s="9">
        <v>3.52223504</v>
      </c>
      <c r="K37" s="9">
        <v>3.314404E-2</v>
      </c>
      <c r="L37" s="9">
        <v>0</v>
      </c>
      <c r="M37" s="9">
        <v>0</v>
      </c>
      <c r="N37" s="9">
        <v>6.87528673</v>
      </c>
      <c r="O37" s="9">
        <v>10.430665810000001</v>
      </c>
      <c r="P37" s="9">
        <v>0</v>
      </c>
      <c r="Q37" s="9">
        <v>0</v>
      </c>
      <c r="R37" s="9">
        <v>49.217886960000001</v>
      </c>
      <c r="T37" s="10"/>
      <c r="U37" s="10"/>
      <c r="V37" s="10"/>
      <c r="W37" s="10"/>
    </row>
    <row r="38" spans="1:23" hidden="1" x14ac:dyDescent="0.25">
      <c r="A38" s="16" t="s">
        <v>19</v>
      </c>
      <c r="B38" s="17"/>
      <c r="C38" s="9">
        <v>10.513258499999999</v>
      </c>
      <c r="D38" s="9">
        <v>0.65429000999999998</v>
      </c>
      <c r="E38" s="9">
        <v>44.598368929999999</v>
      </c>
      <c r="F38" s="9">
        <v>5.6748681600000017</v>
      </c>
      <c r="G38" s="9">
        <v>61.440785600000005</v>
      </c>
      <c r="H38" s="9">
        <v>0.21306017999999999</v>
      </c>
      <c r="I38" s="9">
        <v>0</v>
      </c>
      <c r="J38" s="9">
        <v>7.2463100799999998</v>
      </c>
      <c r="K38" s="9">
        <v>4.0841200000000001E-2</v>
      </c>
      <c r="L38" s="9">
        <v>0</v>
      </c>
      <c r="M38" s="9">
        <v>0</v>
      </c>
      <c r="N38" s="9">
        <v>4.1166649299999989</v>
      </c>
      <c r="O38" s="9">
        <v>11.61687639</v>
      </c>
      <c r="P38" s="9">
        <v>0</v>
      </c>
      <c r="Q38" s="9">
        <v>0</v>
      </c>
      <c r="R38" s="9">
        <v>73.05766199</v>
      </c>
      <c r="T38" s="10"/>
      <c r="U38" s="10"/>
      <c r="V38" s="10"/>
      <c r="W38" s="10"/>
    </row>
    <row r="39" spans="1:23" x14ac:dyDescent="0.25">
      <c r="A39" s="18">
        <v>2012</v>
      </c>
      <c r="B39" s="19"/>
      <c r="C39" s="13"/>
      <c r="D39" s="9"/>
      <c r="E39" s="9"/>
      <c r="F39" s="9"/>
      <c r="G39" s="13"/>
      <c r="H39" s="9"/>
      <c r="I39" s="9"/>
      <c r="J39" s="13"/>
      <c r="K39" s="9"/>
      <c r="L39" s="9"/>
      <c r="M39" s="13"/>
      <c r="N39" s="9"/>
      <c r="O39" s="9"/>
      <c r="P39" s="9"/>
      <c r="Q39" s="9"/>
      <c r="R39" s="9">
        <v>0</v>
      </c>
      <c r="T39" s="10"/>
      <c r="U39" s="10"/>
      <c r="V39" s="10"/>
      <c r="W39" s="10"/>
    </row>
    <row r="40" spans="1:23" x14ac:dyDescent="0.25">
      <c r="A40" s="14" t="s">
        <v>16</v>
      </c>
      <c r="B40" s="15"/>
      <c r="C40" s="9">
        <v>10.351815930000001</v>
      </c>
      <c r="D40" s="9">
        <v>2.33321501</v>
      </c>
      <c r="E40" s="9">
        <v>22.169912439999997</v>
      </c>
      <c r="F40" s="9">
        <v>1.1491446600000028</v>
      </c>
      <c r="G40" s="9">
        <v>36.004088039999999</v>
      </c>
      <c r="H40" s="9">
        <v>0</v>
      </c>
      <c r="I40" s="9">
        <v>0</v>
      </c>
      <c r="J40" s="9">
        <v>0.29354486000000002</v>
      </c>
      <c r="K40" s="9">
        <v>0.28891902000000003</v>
      </c>
      <c r="L40" s="9">
        <v>0</v>
      </c>
      <c r="M40" s="9">
        <v>0</v>
      </c>
      <c r="N40" s="9">
        <v>5.6242449800000003</v>
      </c>
      <c r="O40" s="9">
        <v>6.20670886</v>
      </c>
      <c r="P40" s="9">
        <v>0</v>
      </c>
      <c r="Q40" s="9">
        <v>0</v>
      </c>
      <c r="R40" s="9">
        <v>42.210796899999998</v>
      </c>
      <c r="T40" s="10"/>
      <c r="U40" s="10"/>
      <c r="V40" s="10"/>
      <c r="W40" s="10"/>
    </row>
    <row r="41" spans="1:23" x14ac:dyDescent="0.25">
      <c r="A41" s="16" t="s">
        <v>17</v>
      </c>
      <c r="B41" s="17"/>
      <c r="C41" s="9">
        <v>11.71039963</v>
      </c>
      <c r="D41" s="9">
        <v>0.62147028999999998</v>
      </c>
      <c r="E41" s="9">
        <v>46.159649129999998</v>
      </c>
      <c r="F41" s="9">
        <v>6.4598731899999944</v>
      </c>
      <c r="G41" s="9">
        <v>64.95139223999999</v>
      </c>
      <c r="H41" s="9">
        <v>0.32438330999999998</v>
      </c>
      <c r="I41" s="9">
        <v>0</v>
      </c>
      <c r="J41" s="9">
        <v>7.2091292300000003</v>
      </c>
      <c r="K41" s="9">
        <v>4.0743599999999998E-2</v>
      </c>
      <c r="L41" s="9">
        <v>0</v>
      </c>
      <c r="M41" s="9">
        <v>0</v>
      </c>
      <c r="N41" s="9">
        <v>7.0834081800000011</v>
      </c>
      <c r="O41" s="9">
        <v>14.65766432</v>
      </c>
      <c r="P41" s="9">
        <v>0</v>
      </c>
      <c r="Q41" s="9">
        <v>0</v>
      </c>
      <c r="R41" s="9">
        <v>79.609056559999985</v>
      </c>
      <c r="T41" s="10"/>
      <c r="U41" s="10"/>
      <c r="V41" s="10"/>
      <c r="W41" s="10"/>
    </row>
    <row r="42" spans="1:23" x14ac:dyDescent="0.25">
      <c r="A42" s="16" t="s">
        <v>18</v>
      </c>
      <c r="B42" s="20"/>
      <c r="C42" s="9">
        <v>10.19549569</v>
      </c>
      <c r="D42" s="9">
        <v>3.2155148599999999</v>
      </c>
      <c r="E42" s="9">
        <v>23.968448649999999</v>
      </c>
      <c r="F42" s="9">
        <v>1.1386159600000054</v>
      </c>
      <c r="G42" s="9">
        <v>38.518075160000002</v>
      </c>
      <c r="H42" s="9">
        <v>0</v>
      </c>
      <c r="I42" s="9">
        <v>0</v>
      </c>
      <c r="J42" s="9">
        <v>0.30276155999999999</v>
      </c>
      <c r="K42" s="9">
        <v>0.253872176</v>
      </c>
      <c r="L42" s="9">
        <v>0</v>
      </c>
      <c r="M42" s="9">
        <v>0</v>
      </c>
      <c r="N42" s="9">
        <v>257.977047024</v>
      </c>
      <c r="O42" s="9">
        <v>258.53368075999998</v>
      </c>
      <c r="P42" s="9">
        <v>0</v>
      </c>
      <c r="Q42" s="9">
        <v>0</v>
      </c>
      <c r="R42" s="9">
        <v>297.05175592000001</v>
      </c>
      <c r="T42" s="10"/>
      <c r="U42" s="10"/>
      <c r="V42" s="10"/>
      <c r="W42" s="10"/>
    </row>
    <row r="43" spans="1:23" x14ac:dyDescent="0.25">
      <c r="A43" s="16" t="s">
        <v>19</v>
      </c>
      <c r="B43" s="20"/>
      <c r="C43" s="9">
        <v>14.62205724</v>
      </c>
      <c r="D43" s="9">
        <v>0.64470735999999995</v>
      </c>
      <c r="E43" s="9">
        <v>46.927233659999999</v>
      </c>
      <c r="F43" s="9">
        <v>6.5199021899999963</v>
      </c>
      <c r="G43" s="9">
        <v>68.713900449999997</v>
      </c>
      <c r="H43" s="9">
        <v>0.3994916</v>
      </c>
      <c r="I43" s="9">
        <v>0</v>
      </c>
      <c r="J43" s="9">
        <v>7.2055923899999996</v>
      </c>
      <c r="K43" s="9">
        <v>4.0646000000000002E-2</v>
      </c>
      <c r="L43" s="9">
        <v>0</v>
      </c>
      <c r="M43" s="9">
        <v>0</v>
      </c>
      <c r="N43" s="9">
        <v>10.5016151</v>
      </c>
      <c r="O43" s="9">
        <v>18.147345090000002</v>
      </c>
      <c r="P43" s="9">
        <v>0</v>
      </c>
      <c r="Q43" s="9">
        <v>0</v>
      </c>
      <c r="R43" s="9">
        <v>86.861245539999999</v>
      </c>
      <c r="T43" s="10"/>
      <c r="U43" s="10"/>
      <c r="V43" s="10"/>
      <c r="W43" s="10"/>
    </row>
    <row r="44" spans="1:23" x14ac:dyDescent="0.25">
      <c r="A44" s="18">
        <v>2013</v>
      </c>
      <c r="B44" s="19"/>
      <c r="C44" s="13"/>
      <c r="D44" s="9"/>
      <c r="E44" s="9"/>
      <c r="F44" s="9"/>
      <c r="G44" s="13"/>
      <c r="H44" s="9"/>
      <c r="I44" s="9"/>
      <c r="J44" s="13"/>
      <c r="K44" s="9"/>
      <c r="L44" s="9"/>
      <c r="M44" s="13"/>
      <c r="N44" s="9"/>
      <c r="O44" s="9"/>
      <c r="P44" s="9"/>
      <c r="Q44" s="9"/>
      <c r="R44" s="9">
        <v>0</v>
      </c>
      <c r="T44" s="10"/>
      <c r="U44" s="10"/>
      <c r="V44" s="10"/>
      <c r="W44" s="10"/>
    </row>
    <row r="45" spans="1:23" x14ac:dyDescent="0.25">
      <c r="A45" s="14" t="s">
        <v>16</v>
      </c>
      <c r="B45" s="15"/>
      <c r="C45" s="9">
        <v>11.244705750000001</v>
      </c>
      <c r="D45" s="21">
        <v>3.2701963000000003</v>
      </c>
      <c r="E45" s="9">
        <v>33.95294586</v>
      </c>
      <c r="F45" s="9">
        <v>1.1308660699999997</v>
      </c>
      <c r="G45" s="9">
        <v>49.598713979999999</v>
      </c>
      <c r="H45" s="9">
        <v>0</v>
      </c>
      <c r="I45" s="9">
        <v>0</v>
      </c>
      <c r="J45" s="9">
        <v>0.29782525999999998</v>
      </c>
      <c r="K45" s="9">
        <v>0.28518523000000001</v>
      </c>
      <c r="L45" s="9">
        <v>0</v>
      </c>
      <c r="M45" s="9">
        <v>0</v>
      </c>
      <c r="N45" s="9">
        <v>4.6172114999999998</v>
      </c>
      <c r="O45" s="9">
        <v>5.2002219900000002</v>
      </c>
      <c r="P45" s="9">
        <v>0</v>
      </c>
      <c r="Q45" s="9">
        <v>0</v>
      </c>
      <c r="R45" s="9">
        <v>54.798935970000002</v>
      </c>
      <c r="T45" s="10"/>
      <c r="U45" s="10"/>
      <c r="V45" s="10"/>
      <c r="W45" s="10"/>
    </row>
    <row r="46" spans="1:23" x14ac:dyDescent="0.25">
      <c r="A46" s="14" t="s">
        <v>17</v>
      </c>
      <c r="B46" s="15"/>
      <c r="C46" s="9">
        <v>11.52520775</v>
      </c>
      <c r="D46" s="21">
        <v>0.70197036999999995</v>
      </c>
      <c r="E46" s="9">
        <v>47.628157100000003</v>
      </c>
      <c r="F46" s="9">
        <v>6.6370017899999958</v>
      </c>
      <c r="G46" s="9">
        <v>66.49233701</v>
      </c>
      <c r="H46" s="9">
        <v>0.39336760999999998</v>
      </c>
      <c r="I46" s="9">
        <v>0</v>
      </c>
      <c r="J46" s="9">
        <v>7.0800739100000003</v>
      </c>
      <c r="K46" s="9">
        <v>4.0536660000000002E-2</v>
      </c>
      <c r="L46" s="9">
        <v>0</v>
      </c>
      <c r="M46" s="9">
        <v>0</v>
      </c>
      <c r="N46" s="9">
        <v>5.1933018699999991</v>
      </c>
      <c r="O46" s="9">
        <v>12.70728005</v>
      </c>
      <c r="P46" s="9">
        <v>0</v>
      </c>
      <c r="Q46" s="9">
        <v>12.1875</v>
      </c>
      <c r="R46" s="9">
        <v>91.387117059999994</v>
      </c>
      <c r="T46" s="10"/>
      <c r="U46" s="10"/>
      <c r="V46" s="10"/>
      <c r="W46" s="10"/>
    </row>
    <row r="47" spans="1:23" x14ac:dyDescent="0.25">
      <c r="A47" s="14" t="s">
        <v>18</v>
      </c>
      <c r="B47" s="15"/>
      <c r="C47" s="9">
        <v>9.3449549400000009</v>
      </c>
      <c r="D47" s="21">
        <v>4.3439219800000002</v>
      </c>
      <c r="E47" s="9">
        <v>33.266180490000004</v>
      </c>
      <c r="F47" s="9">
        <v>1.1632166099999965</v>
      </c>
      <c r="G47" s="9">
        <v>48.118274020000001</v>
      </c>
      <c r="H47" s="9">
        <v>0</v>
      </c>
      <c r="I47" s="9">
        <v>0</v>
      </c>
      <c r="J47" s="9">
        <v>0.30276155999999999</v>
      </c>
      <c r="K47" s="9">
        <v>0.29025589000000002</v>
      </c>
      <c r="L47" s="9">
        <v>0</v>
      </c>
      <c r="M47" s="9">
        <v>0</v>
      </c>
      <c r="N47" s="9">
        <v>6.2468079300000001</v>
      </c>
      <c r="O47" s="9">
        <v>6.8398253800000006</v>
      </c>
      <c r="P47" s="9">
        <v>0</v>
      </c>
      <c r="Q47" s="9">
        <v>0</v>
      </c>
      <c r="R47" s="9">
        <v>54.958099400000002</v>
      </c>
      <c r="T47" s="10"/>
      <c r="U47" s="10"/>
      <c r="V47" s="10"/>
      <c r="W47" s="10"/>
    </row>
    <row r="48" spans="1:23" x14ac:dyDescent="0.25">
      <c r="A48" s="16" t="s">
        <v>19</v>
      </c>
      <c r="B48" s="15"/>
      <c r="C48" s="9">
        <v>12.311573639999999</v>
      </c>
      <c r="D48" s="21">
        <v>0.75924250000000004</v>
      </c>
      <c r="E48" s="9">
        <v>38.218072989999996</v>
      </c>
      <c r="F48" s="9">
        <v>6.4448700000000052</v>
      </c>
      <c r="G48" s="9">
        <v>57.733759130000003</v>
      </c>
      <c r="H48" s="9">
        <v>0.56657268000000005</v>
      </c>
      <c r="I48" s="9">
        <v>0</v>
      </c>
      <c r="J48" s="9">
        <v>6.9599871899999997</v>
      </c>
      <c r="K48" s="9">
        <v>4.045079E-2</v>
      </c>
      <c r="L48" s="9">
        <v>0</v>
      </c>
      <c r="M48" s="9">
        <v>0</v>
      </c>
      <c r="N48" s="9">
        <v>7.0549555999999995</v>
      </c>
      <c r="O48" s="9">
        <v>14.621966260000001</v>
      </c>
      <c r="P48" s="9">
        <v>0</v>
      </c>
      <c r="Q48" s="9">
        <v>12.1875</v>
      </c>
      <c r="R48" s="9">
        <v>84.543225390000003</v>
      </c>
      <c r="T48" s="10"/>
      <c r="U48" s="10"/>
      <c r="V48" s="10"/>
      <c r="W48" s="10"/>
    </row>
    <row r="49" spans="1:23" x14ac:dyDescent="0.25">
      <c r="A49" s="18">
        <v>2014</v>
      </c>
      <c r="B49" s="1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T49" s="10"/>
      <c r="U49" s="10"/>
      <c r="V49" s="10"/>
      <c r="W49" s="10"/>
    </row>
    <row r="50" spans="1:23" x14ac:dyDescent="0.25">
      <c r="A50" s="14" t="s">
        <v>16</v>
      </c>
      <c r="B50" s="15"/>
      <c r="C50" s="9">
        <v>9.5349729399999994</v>
      </c>
      <c r="D50" s="9">
        <v>5.1054459999999997</v>
      </c>
      <c r="E50" s="9">
        <v>33.892473924000001</v>
      </c>
      <c r="F50" s="9">
        <v>1.2047585859999996</v>
      </c>
      <c r="G50" s="9">
        <v>49.737651450000001</v>
      </c>
      <c r="H50" s="9">
        <v>0</v>
      </c>
      <c r="I50" s="9">
        <v>0</v>
      </c>
      <c r="J50" s="9">
        <v>1.2532439499999999</v>
      </c>
      <c r="K50" s="9">
        <v>0.33072657</v>
      </c>
      <c r="L50" s="9">
        <v>0</v>
      </c>
      <c r="M50" s="9">
        <v>0</v>
      </c>
      <c r="N50" s="9">
        <v>26.622375089999998</v>
      </c>
      <c r="O50" s="9">
        <v>28.20634561</v>
      </c>
      <c r="P50" s="9">
        <v>0</v>
      </c>
      <c r="Q50" s="9">
        <v>14.875</v>
      </c>
      <c r="R50" s="9">
        <v>92.818997060000001</v>
      </c>
      <c r="T50" s="10"/>
      <c r="U50" s="10"/>
      <c r="V50" s="10"/>
      <c r="W50" s="10"/>
    </row>
    <row r="51" spans="1:23" x14ac:dyDescent="0.25">
      <c r="A51" s="16" t="s">
        <v>17</v>
      </c>
      <c r="B51" s="15"/>
      <c r="C51" s="9">
        <v>15.621367429999999</v>
      </c>
      <c r="D51" s="9">
        <v>0.82066145999999995</v>
      </c>
      <c r="E51" s="9">
        <v>47.371655660000002</v>
      </c>
      <c r="F51" s="9">
        <v>6.5662678999999962</v>
      </c>
      <c r="G51" s="9">
        <v>70.37995244999999</v>
      </c>
      <c r="H51" s="9">
        <v>0.57251413000000007</v>
      </c>
      <c r="I51" s="9">
        <v>0</v>
      </c>
      <c r="J51" s="9">
        <v>6.8632417100000005</v>
      </c>
      <c r="K51" s="9">
        <v>4.0342589999999998E-2</v>
      </c>
      <c r="L51" s="9">
        <v>0</v>
      </c>
      <c r="M51" s="9">
        <v>0</v>
      </c>
      <c r="N51" s="9">
        <v>8.6119331299999988</v>
      </c>
      <c r="O51" s="9">
        <v>16.088031560000001</v>
      </c>
      <c r="P51" s="9">
        <v>0</v>
      </c>
      <c r="Q51" s="9">
        <v>12.1875</v>
      </c>
      <c r="R51" s="9">
        <v>98.655484009999995</v>
      </c>
      <c r="T51" s="10"/>
      <c r="U51" s="10"/>
      <c r="V51" s="10"/>
      <c r="W51" s="10"/>
    </row>
    <row r="52" spans="1:23" x14ac:dyDescent="0.25">
      <c r="A52" s="16" t="s">
        <v>18</v>
      </c>
      <c r="B52" s="15"/>
      <c r="C52" s="9">
        <v>7.1148840800000004</v>
      </c>
      <c r="D52" s="9">
        <v>6.6016444300000003</v>
      </c>
      <c r="E52" s="9">
        <v>35.19890753</v>
      </c>
      <c r="F52" s="9">
        <v>1.7415137400000003</v>
      </c>
      <c r="G52" s="9">
        <v>50.656949779999998</v>
      </c>
      <c r="H52" s="9">
        <v>0</v>
      </c>
      <c r="I52" s="9">
        <v>0</v>
      </c>
      <c r="J52" s="9">
        <v>1.4789427599999998</v>
      </c>
      <c r="K52" s="9">
        <v>0.3112106</v>
      </c>
      <c r="L52" s="9">
        <v>0</v>
      </c>
      <c r="M52" s="9">
        <v>0</v>
      </c>
      <c r="N52" s="9">
        <v>9.7303411200000003</v>
      </c>
      <c r="O52" s="9">
        <v>11.52049448</v>
      </c>
      <c r="P52" s="9">
        <v>0</v>
      </c>
      <c r="Q52" s="9">
        <v>14.875</v>
      </c>
      <c r="R52" s="9">
        <v>77.052444260000001</v>
      </c>
      <c r="T52" s="10"/>
      <c r="U52" s="10"/>
      <c r="V52" s="10"/>
      <c r="W52" s="10"/>
    </row>
    <row r="53" spans="1:23" x14ac:dyDescent="0.25">
      <c r="A53" s="16" t="s">
        <v>19</v>
      </c>
      <c r="B53" s="15"/>
      <c r="C53" s="9">
        <v>17.090349960000001</v>
      </c>
      <c r="D53" s="9">
        <v>0.83636737000000005</v>
      </c>
      <c r="E53" s="9">
        <v>46.905301089999995</v>
      </c>
      <c r="F53" s="9">
        <v>6.1547041500000095</v>
      </c>
      <c r="G53" s="9">
        <v>70.986722570000012</v>
      </c>
      <c r="H53" s="9">
        <v>0.63032168</v>
      </c>
      <c r="I53" s="9">
        <v>0</v>
      </c>
      <c r="J53" s="9">
        <v>6.7948891099999997</v>
      </c>
      <c r="K53" s="9">
        <v>4.0255579999999999E-2</v>
      </c>
      <c r="L53" s="9">
        <v>0</v>
      </c>
      <c r="M53" s="9">
        <v>0</v>
      </c>
      <c r="N53" s="9">
        <v>7.9553875499999993</v>
      </c>
      <c r="O53" s="9">
        <v>15.420853919999999</v>
      </c>
      <c r="P53" s="9">
        <v>0</v>
      </c>
      <c r="Q53" s="9">
        <v>12.1875</v>
      </c>
      <c r="R53" s="9">
        <v>98.595076490000011</v>
      </c>
      <c r="T53" s="10"/>
      <c r="U53" s="10"/>
      <c r="V53" s="10"/>
      <c r="W53" s="10"/>
    </row>
    <row r="54" spans="1:23" x14ac:dyDescent="0.25">
      <c r="A54" s="18">
        <v>2015</v>
      </c>
      <c r="B54" s="1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T54" s="10"/>
      <c r="U54" s="10"/>
      <c r="V54" s="10"/>
      <c r="W54" s="10"/>
    </row>
    <row r="55" spans="1:23" x14ac:dyDescent="0.25">
      <c r="A55" s="14" t="s">
        <v>16</v>
      </c>
      <c r="B55" s="15"/>
      <c r="C55" s="9">
        <v>9.1882494599999998</v>
      </c>
      <c r="D55" s="9">
        <v>6.3061425500000006</v>
      </c>
      <c r="E55" s="9">
        <v>38.046598379999999</v>
      </c>
      <c r="F55" s="9">
        <v>1.931669229999998</v>
      </c>
      <c r="G55" s="9">
        <v>55.472659620000002</v>
      </c>
      <c r="H55" s="9">
        <v>0</v>
      </c>
      <c r="I55" s="9">
        <v>0</v>
      </c>
      <c r="J55" s="9">
        <v>1.4657444199999998</v>
      </c>
      <c r="K55" s="9">
        <v>0.26680890000000002</v>
      </c>
      <c r="L55" s="9">
        <v>0</v>
      </c>
      <c r="M55" s="9">
        <v>0</v>
      </c>
      <c r="N55" s="9">
        <v>8.3385317300000015</v>
      </c>
      <c r="O55" s="9">
        <v>10.071085050000001</v>
      </c>
      <c r="P55" s="9">
        <v>0</v>
      </c>
      <c r="Q55" s="9">
        <v>14.875</v>
      </c>
      <c r="R55" s="9">
        <v>80.418744669999995</v>
      </c>
      <c r="T55" s="10"/>
      <c r="U55" s="10"/>
      <c r="V55" s="10"/>
      <c r="W55" s="10"/>
    </row>
    <row r="56" spans="1:23" x14ac:dyDescent="0.25">
      <c r="A56" s="16" t="s">
        <v>17</v>
      </c>
      <c r="B56" s="15"/>
      <c r="C56" s="9">
        <v>17.510334109999999</v>
      </c>
      <c r="D56" s="9">
        <v>0.77002302</v>
      </c>
      <c r="E56" s="9">
        <v>53.601863129999998</v>
      </c>
      <c r="F56" s="9">
        <v>6.2668803099999977</v>
      </c>
      <c r="G56" s="9">
        <v>78.149100570000002</v>
      </c>
      <c r="H56" s="9">
        <v>0.95712300999999989</v>
      </c>
      <c r="I56" s="9">
        <v>0</v>
      </c>
      <c r="J56" s="9">
        <v>6.7200820700000001</v>
      </c>
      <c r="K56" s="9">
        <v>4.0148379999999997E-2</v>
      </c>
      <c r="L56" s="9">
        <v>0</v>
      </c>
      <c r="M56" s="9">
        <v>0</v>
      </c>
      <c r="N56" s="9">
        <v>139.96868118999998</v>
      </c>
      <c r="O56" s="9">
        <v>147.68603465000001</v>
      </c>
      <c r="P56" s="9">
        <v>0</v>
      </c>
      <c r="Q56" s="9">
        <v>12.1875</v>
      </c>
      <c r="R56" s="9">
        <v>238.02263522000001</v>
      </c>
      <c r="T56" s="10"/>
      <c r="U56" s="10"/>
      <c r="V56" s="10"/>
      <c r="W56" s="10"/>
    </row>
    <row r="57" spans="1:23" s="22" customFormat="1" x14ac:dyDescent="0.25">
      <c r="A57" s="16" t="s">
        <v>18</v>
      </c>
      <c r="B57" s="15"/>
      <c r="C57" s="9">
        <v>11.043618</v>
      </c>
      <c r="D57" s="9">
        <v>6.7037066699999999</v>
      </c>
      <c r="E57" s="9">
        <v>43.50919657</v>
      </c>
      <c r="F57" s="9">
        <v>1.9482967700000069</v>
      </c>
      <c r="G57" s="9">
        <v>63.204818009999997</v>
      </c>
      <c r="H57" s="9">
        <v>0</v>
      </c>
      <c r="I57" s="9">
        <v>0</v>
      </c>
      <c r="J57" s="9">
        <v>1.4596290199999999</v>
      </c>
      <c r="K57" s="9">
        <v>0.2734412</v>
      </c>
      <c r="L57" s="9">
        <v>0</v>
      </c>
      <c r="M57" s="9">
        <v>0</v>
      </c>
      <c r="N57" s="9">
        <v>5.93815369</v>
      </c>
      <c r="O57" s="9">
        <v>7.6712239100000001</v>
      </c>
      <c r="P57" s="9">
        <v>0</v>
      </c>
      <c r="Q57" s="9">
        <v>14.875</v>
      </c>
      <c r="R57" s="9">
        <v>85.751041919999992</v>
      </c>
    </row>
    <row r="58" spans="1:23" s="22" customFormat="1" x14ac:dyDescent="0.25">
      <c r="A58" s="16" t="s">
        <v>19</v>
      </c>
      <c r="B58" s="15"/>
      <c r="C58" s="9">
        <v>18.87144112</v>
      </c>
      <c r="D58" s="9">
        <v>0.82320006000000001</v>
      </c>
      <c r="E58" s="9">
        <v>59.567067879999996</v>
      </c>
      <c r="F58" s="9">
        <v>6.6301938499999942</v>
      </c>
      <c r="G58" s="9">
        <v>85.891902909999999</v>
      </c>
      <c r="H58" s="9">
        <v>1.01793372</v>
      </c>
      <c r="I58" s="9">
        <v>0</v>
      </c>
      <c r="J58" s="9">
        <v>6.6711032499999998</v>
      </c>
      <c r="K58" s="9">
        <v>4.006038E-2</v>
      </c>
      <c r="L58" s="9">
        <v>0</v>
      </c>
      <c r="M58" s="9">
        <v>0</v>
      </c>
      <c r="N58" s="9">
        <v>16.29908622</v>
      </c>
      <c r="O58" s="9">
        <v>24.028183569999999</v>
      </c>
      <c r="P58" s="9">
        <v>0</v>
      </c>
      <c r="Q58" s="9">
        <v>12.1875</v>
      </c>
      <c r="R58" s="9">
        <v>122.10758647999999</v>
      </c>
    </row>
    <row r="59" spans="1:23" x14ac:dyDescent="0.25">
      <c r="A59" s="18">
        <v>2016</v>
      </c>
      <c r="B59" s="1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23" x14ac:dyDescent="0.25">
      <c r="A60" s="14" t="s">
        <v>16</v>
      </c>
      <c r="B60" s="15"/>
      <c r="C60" s="9">
        <v>13.984999999999999</v>
      </c>
      <c r="D60" s="9">
        <v>9.0760000000000005</v>
      </c>
      <c r="E60" s="9">
        <v>46.005000000000003</v>
      </c>
      <c r="F60" s="9">
        <v>2.1390588599999987</v>
      </c>
      <c r="G60" s="9">
        <v>71.205058860000008</v>
      </c>
      <c r="H60" s="9">
        <v>0</v>
      </c>
      <c r="I60" s="9">
        <v>0</v>
      </c>
      <c r="J60" s="9">
        <v>1.4450000000000001</v>
      </c>
      <c r="K60" s="9">
        <v>0.26900000000000002</v>
      </c>
      <c r="L60" s="9">
        <v>0</v>
      </c>
      <c r="M60" s="9">
        <v>0</v>
      </c>
      <c r="N60" s="9">
        <v>7.4918685299999996</v>
      </c>
      <c r="O60" s="9">
        <v>9.20586853</v>
      </c>
      <c r="P60" s="9">
        <v>0</v>
      </c>
      <c r="Q60" s="9">
        <v>14.875</v>
      </c>
      <c r="R60" s="9">
        <v>95.285927390000012</v>
      </c>
      <c r="S60" s="23"/>
    </row>
    <row r="61" spans="1:23" x14ac:dyDescent="0.25">
      <c r="A61" s="16" t="s">
        <v>17</v>
      </c>
      <c r="B61" s="15"/>
      <c r="C61" s="9">
        <v>22.545000000000002</v>
      </c>
      <c r="D61" s="9">
        <v>0.90599999999999992</v>
      </c>
      <c r="E61" s="9">
        <v>63.393999999999998</v>
      </c>
      <c r="F61" s="9">
        <v>7.385793139999997</v>
      </c>
      <c r="G61" s="9">
        <v>94.230793140000003</v>
      </c>
      <c r="H61" s="9">
        <v>1.077</v>
      </c>
      <c r="I61" s="9">
        <v>0</v>
      </c>
      <c r="J61" s="9">
        <v>6.6159999999999997</v>
      </c>
      <c r="K61" s="9">
        <v>0.23400000000000001</v>
      </c>
      <c r="L61" s="9">
        <v>0</v>
      </c>
      <c r="M61" s="9">
        <v>0</v>
      </c>
      <c r="N61" s="9">
        <v>15.650956059999997</v>
      </c>
      <c r="O61" s="9">
        <v>23.577956059999998</v>
      </c>
      <c r="P61" s="9">
        <v>0</v>
      </c>
      <c r="Q61" s="9">
        <v>12.186999999999999</v>
      </c>
      <c r="R61" s="9">
        <v>129.99574920000001</v>
      </c>
      <c r="S61" s="23"/>
    </row>
    <row r="62" spans="1:23" x14ac:dyDescent="0.25">
      <c r="A62" s="16" t="s">
        <v>18</v>
      </c>
      <c r="B62" s="15"/>
      <c r="C62" s="9">
        <v>15.703999999999999</v>
      </c>
      <c r="D62" s="9">
        <v>9.3730000000000011</v>
      </c>
      <c r="E62" s="9">
        <v>48.989000000000004</v>
      </c>
      <c r="F62" s="9">
        <v>4.3314728099999993</v>
      </c>
      <c r="G62" s="9">
        <v>78.397472809999996</v>
      </c>
      <c r="H62" s="9">
        <v>0</v>
      </c>
      <c r="I62" s="9">
        <v>0</v>
      </c>
      <c r="J62" s="9">
        <v>1.4370000000000001</v>
      </c>
      <c r="K62" s="9">
        <v>0.27200000000000002</v>
      </c>
      <c r="L62" s="9">
        <v>0</v>
      </c>
      <c r="M62" s="9">
        <v>0</v>
      </c>
      <c r="N62" s="9">
        <v>8.7159931700000008</v>
      </c>
      <c r="O62" s="9">
        <v>10.42499317</v>
      </c>
      <c r="P62" s="9">
        <v>0</v>
      </c>
      <c r="Q62" s="9">
        <v>14.875</v>
      </c>
      <c r="R62" s="9">
        <v>103.69746598</v>
      </c>
    </row>
    <row r="63" spans="1:23" x14ac:dyDescent="0.25">
      <c r="A63" s="16" t="s">
        <v>19</v>
      </c>
      <c r="B63" s="15"/>
      <c r="C63" s="9">
        <v>23.706547610000001</v>
      </c>
      <c r="D63" s="9">
        <v>1.0066780099999999</v>
      </c>
      <c r="E63" s="9">
        <v>68.975144869999994</v>
      </c>
      <c r="F63" s="9">
        <v>6.3193165400000026</v>
      </c>
      <c r="G63" s="9">
        <v>100.00768703</v>
      </c>
      <c r="H63" s="9">
        <v>1.0146223700000001</v>
      </c>
      <c r="I63" s="9">
        <v>0</v>
      </c>
      <c r="J63" s="9">
        <v>6.5790844000000002</v>
      </c>
      <c r="K63" s="9">
        <v>0.23498711</v>
      </c>
      <c r="L63" s="9">
        <v>0</v>
      </c>
      <c r="M63" s="9">
        <v>0</v>
      </c>
      <c r="N63" s="9">
        <v>15.057025749999998</v>
      </c>
      <c r="O63" s="9">
        <v>22.885719630000001</v>
      </c>
      <c r="P63" s="9">
        <v>0</v>
      </c>
      <c r="Q63" s="9">
        <v>12.1875</v>
      </c>
      <c r="R63" s="9">
        <v>135.08090665999998</v>
      </c>
    </row>
    <row r="64" spans="1:23" x14ac:dyDescent="0.25">
      <c r="A64" s="18">
        <v>2017</v>
      </c>
      <c r="B64" s="1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14" t="s">
        <v>16</v>
      </c>
      <c r="B65" s="15"/>
      <c r="C65" s="9">
        <v>17.367579800000001</v>
      </c>
      <c r="D65" s="9">
        <v>10.826970530000001</v>
      </c>
      <c r="E65" s="9">
        <v>54.661415820000002</v>
      </c>
      <c r="F65" s="9">
        <v>5.2650876199999992</v>
      </c>
      <c r="G65" s="9">
        <v>88.121053770000003</v>
      </c>
      <c r="H65" s="9">
        <v>0</v>
      </c>
      <c r="I65" s="9">
        <v>0</v>
      </c>
      <c r="J65" s="9">
        <v>1.4200994999999998</v>
      </c>
      <c r="K65" s="9">
        <v>0.25762910999999999</v>
      </c>
      <c r="L65" s="9">
        <v>0</v>
      </c>
      <c r="M65" s="9">
        <v>1.097889E-2</v>
      </c>
      <c r="N65" s="9">
        <v>12.678271200000001</v>
      </c>
      <c r="O65" s="9">
        <v>14.366978700000001</v>
      </c>
      <c r="P65" s="9">
        <v>0</v>
      </c>
      <c r="Q65" s="9">
        <v>14.875</v>
      </c>
      <c r="R65" s="9">
        <v>117.36303247000001</v>
      </c>
    </row>
    <row r="66" spans="1:18" x14ac:dyDescent="0.25">
      <c r="A66" s="16" t="s">
        <v>17</v>
      </c>
      <c r="B66" s="15"/>
      <c r="C66" s="9">
        <v>26.681423119999998</v>
      </c>
      <c r="D66" s="9">
        <v>1.0598565200000001</v>
      </c>
      <c r="E66" s="9">
        <v>79.806691180000001</v>
      </c>
      <c r="F66" s="9">
        <v>6.7547937599999948</v>
      </c>
      <c r="G66" s="9">
        <v>114.30276458</v>
      </c>
      <c r="H66" s="9">
        <v>1.4378720199999999</v>
      </c>
      <c r="I66" s="9">
        <v>0</v>
      </c>
      <c r="J66" s="9">
        <v>6.5148762500000004</v>
      </c>
      <c r="K66" s="9">
        <v>0.23488203999999999</v>
      </c>
      <c r="L66" s="9">
        <v>0</v>
      </c>
      <c r="M66" s="9">
        <v>0</v>
      </c>
      <c r="N66" s="9">
        <v>15.549314540000001</v>
      </c>
      <c r="O66" s="9">
        <v>23.73694485</v>
      </c>
      <c r="P66" s="9">
        <v>0</v>
      </c>
      <c r="Q66" s="9">
        <v>12.186999999999999</v>
      </c>
      <c r="R66" s="9">
        <v>150.22670943000003</v>
      </c>
    </row>
    <row r="67" spans="1:18" x14ac:dyDescent="0.25">
      <c r="A67" s="16" t="s">
        <v>18</v>
      </c>
      <c r="B67" s="15"/>
      <c r="C67" s="9">
        <v>19.020982070000002</v>
      </c>
      <c r="D67" s="9">
        <v>11.36584736</v>
      </c>
      <c r="E67" s="9">
        <v>57.487145679999998</v>
      </c>
      <c r="F67" s="9">
        <v>5.4950878499999938</v>
      </c>
      <c r="G67" s="9">
        <v>93.369062959999994</v>
      </c>
      <c r="H67" s="9">
        <v>0</v>
      </c>
      <c r="I67" s="9">
        <v>0</v>
      </c>
      <c r="J67" s="9">
        <v>1.4132275399999998</v>
      </c>
      <c r="K67" s="9">
        <v>0.28635633999999999</v>
      </c>
      <c r="L67" s="9">
        <v>0</v>
      </c>
      <c r="M67" s="9">
        <v>1.07758E-2</v>
      </c>
      <c r="N67" s="9">
        <v>19.436729450000001</v>
      </c>
      <c r="O67" s="9">
        <v>21.147089130000001</v>
      </c>
      <c r="P67" s="9">
        <v>0</v>
      </c>
      <c r="Q67" s="9">
        <v>37.375</v>
      </c>
      <c r="R67" s="9">
        <v>151.89115208999999</v>
      </c>
    </row>
    <row r="68" spans="1:18" x14ac:dyDescent="0.25">
      <c r="A68" s="16" t="s">
        <v>19</v>
      </c>
      <c r="B68" s="15"/>
      <c r="C68" s="9">
        <v>31.819820879999998</v>
      </c>
      <c r="D68" s="9">
        <v>1.16541721</v>
      </c>
      <c r="E68" s="9">
        <v>82.231369529999995</v>
      </c>
      <c r="F68" s="9">
        <v>9.0790319100000048</v>
      </c>
      <c r="G68" s="9">
        <v>124.29563953000002</v>
      </c>
      <c r="H68" s="9">
        <v>1.22852516</v>
      </c>
      <c r="I68" s="9">
        <v>0</v>
      </c>
      <c r="J68" s="9">
        <v>6.4262221500000001</v>
      </c>
      <c r="K68" s="9">
        <v>0.23479190999999999</v>
      </c>
      <c r="L68" s="9">
        <v>0</v>
      </c>
      <c r="M68" s="9">
        <v>0</v>
      </c>
      <c r="N68" s="9">
        <v>16.3592704</v>
      </c>
      <c r="O68" s="9">
        <v>24.248809620000003</v>
      </c>
      <c r="P68" s="9">
        <v>0</v>
      </c>
      <c r="Q68" s="9">
        <v>12.186999999999999</v>
      </c>
      <c r="R68" s="9">
        <v>160.73144915000003</v>
      </c>
    </row>
    <row r="69" spans="1:18" x14ac:dyDescent="0.25">
      <c r="A69" s="18">
        <v>2018</v>
      </c>
      <c r="B69" s="1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14" t="s">
        <v>16</v>
      </c>
      <c r="B70" s="15"/>
      <c r="C70" s="9">
        <v>20.866444619999999</v>
      </c>
      <c r="D70" s="9">
        <v>13.80558772</v>
      </c>
      <c r="E70" s="9">
        <v>64.179092120000007</v>
      </c>
      <c r="F70" s="9">
        <v>6.6602503900000087</v>
      </c>
      <c r="G70" s="9">
        <v>105.51137485000001</v>
      </c>
      <c r="H70" s="9">
        <v>0</v>
      </c>
      <c r="I70" s="9">
        <v>0</v>
      </c>
      <c r="J70" s="9">
        <v>1.3972770299999999</v>
      </c>
      <c r="K70" s="9">
        <v>0.29059707000000001</v>
      </c>
      <c r="L70" s="9">
        <v>0</v>
      </c>
      <c r="M70" s="9">
        <v>1.1190169999999999E-2</v>
      </c>
      <c r="N70" s="9">
        <v>20.019458010000001</v>
      </c>
      <c r="O70" s="9">
        <v>21.718522280000002</v>
      </c>
      <c r="P70" s="9">
        <v>0</v>
      </c>
      <c r="Q70" s="9">
        <v>37.375</v>
      </c>
      <c r="R70" s="9">
        <v>164.60489713000001</v>
      </c>
    </row>
    <row r="71" spans="1:18" x14ac:dyDescent="0.25">
      <c r="A71" s="16" t="s">
        <v>17</v>
      </c>
      <c r="B71" s="15"/>
      <c r="C71" s="9">
        <v>34.970812819999999</v>
      </c>
      <c r="D71" s="9">
        <v>1.7898763899999999</v>
      </c>
      <c r="E71" s="9">
        <v>87.263450910000003</v>
      </c>
      <c r="F71" s="9">
        <v>10.483821459999991</v>
      </c>
      <c r="G71" s="9">
        <v>134.50796158</v>
      </c>
      <c r="H71" s="9">
        <v>1.33264161</v>
      </c>
      <c r="I71" s="9">
        <v>0</v>
      </c>
      <c r="J71" s="9">
        <v>0</v>
      </c>
      <c r="K71" s="9">
        <v>0.2346879</v>
      </c>
      <c r="L71" s="9">
        <v>0</v>
      </c>
      <c r="M71" s="9">
        <v>0</v>
      </c>
      <c r="N71" s="9">
        <v>15.114934550000001</v>
      </c>
      <c r="O71" s="9">
        <v>16.682264060000001</v>
      </c>
      <c r="P71" s="9">
        <v>0.46902408000000001</v>
      </c>
      <c r="Q71" s="9">
        <v>12.1875</v>
      </c>
      <c r="R71" s="9">
        <v>163.84674971999999</v>
      </c>
    </row>
    <row r="72" spans="1:18" x14ac:dyDescent="0.25">
      <c r="A72" s="16" t="s">
        <v>18</v>
      </c>
      <c r="B72" s="15"/>
      <c r="C72" s="9">
        <v>22.543521819999999</v>
      </c>
      <c r="D72" s="9">
        <v>15.04938916</v>
      </c>
      <c r="E72" s="9">
        <v>73.488907119999993</v>
      </c>
      <c r="F72" s="9">
        <v>9.0349661999999924</v>
      </c>
      <c r="G72" s="9">
        <v>120.11678429999998</v>
      </c>
      <c r="H72" s="9">
        <v>0</v>
      </c>
      <c r="I72" s="9">
        <v>0</v>
      </c>
      <c r="J72" s="9">
        <v>1.3900267999999998</v>
      </c>
      <c r="K72" s="9">
        <v>0.27477415999999999</v>
      </c>
      <c r="L72" s="9">
        <v>0</v>
      </c>
      <c r="M72" s="9">
        <v>1.0534450000000001E-2</v>
      </c>
      <c r="N72" s="9">
        <v>21.135704869999998</v>
      </c>
      <c r="O72" s="9">
        <v>22.81104028</v>
      </c>
      <c r="P72" s="9">
        <v>0</v>
      </c>
      <c r="Q72" s="9">
        <v>37.375</v>
      </c>
      <c r="R72" s="9">
        <v>180.30282457999999</v>
      </c>
    </row>
    <row r="73" spans="1:18" x14ac:dyDescent="0.25">
      <c r="A73" s="16" t="s">
        <v>19</v>
      </c>
      <c r="B73" s="15"/>
      <c r="C73" s="9">
        <v>38.068310570000001</v>
      </c>
      <c r="D73" s="9">
        <v>1.4190617800000001</v>
      </c>
      <c r="E73" s="9">
        <v>88.12611068999999</v>
      </c>
      <c r="F73" s="9">
        <v>11.738408280000009</v>
      </c>
      <c r="G73" s="9">
        <v>139.35189131999999</v>
      </c>
      <c r="H73" s="9">
        <v>1.1965770099999999</v>
      </c>
      <c r="I73" s="9">
        <v>0</v>
      </c>
      <c r="J73" s="9">
        <v>0</v>
      </c>
      <c r="K73" s="9">
        <v>0.23459669999999999</v>
      </c>
      <c r="L73" s="9">
        <v>0</v>
      </c>
      <c r="M73" s="9">
        <v>1.09095542</v>
      </c>
      <c r="N73" s="9">
        <v>18.071800809999999</v>
      </c>
      <c r="O73" s="9">
        <v>20.430051800000001</v>
      </c>
      <c r="P73" s="9">
        <v>0.16387814000000001</v>
      </c>
      <c r="Q73" s="9">
        <v>12.1875</v>
      </c>
      <c r="R73" s="9">
        <v>172.13332126</v>
      </c>
    </row>
    <row r="74" spans="1:18" x14ac:dyDescent="0.25">
      <c r="A74" s="18">
        <v>2019</v>
      </c>
      <c r="B74" s="1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14" t="s">
        <v>16</v>
      </c>
      <c r="B75" s="15"/>
      <c r="C75" s="9">
        <v>29.102608199999999</v>
      </c>
      <c r="D75" s="9">
        <v>14.834688640000001</v>
      </c>
      <c r="E75" s="9">
        <v>84.393207990000008</v>
      </c>
      <c r="F75" s="9">
        <v>10.133402200000003</v>
      </c>
      <c r="G75" s="9">
        <v>138.46390703</v>
      </c>
      <c r="H75" s="9">
        <v>0</v>
      </c>
      <c r="I75" s="9">
        <v>0</v>
      </c>
      <c r="J75" s="9">
        <v>1.3744545899999998</v>
      </c>
      <c r="K75" s="9">
        <v>0.26699207000000003</v>
      </c>
      <c r="L75" s="9">
        <v>0</v>
      </c>
      <c r="M75" s="9">
        <v>1.0661263000000001E-2</v>
      </c>
      <c r="N75" s="9">
        <v>22.80219688</v>
      </c>
      <c r="O75" s="9">
        <v>24.454304802999999</v>
      </c>
      <c r="P75" s="9">
        <v>0</v>
      </c>
      <c r="Q75" s="9">
        <v>37.375</v>
      </c>
      <c r="R75" s="9">
        <v>200.29321183299999</v>
      </c>
    </row>
    <row r="76" spans="1:18" x14ac:dyDescent="0.25">
      <c r="A76" s="16" t="s">
        <v>17</v>
      </c>
      <c r="B76" s="15"/>
      <c r="C76" s="9">
        <v>40.844301160000001</v>
      </c>
      <c r="D76" s="9">
        <v>1.8551295799999998</v>
      </c>
      <c r="E76" s="9">
        <v>94.414172109999996</v>
      </c>
      <c r="F76" s="9">
        <v>12.982051347999992</v>
      </c>
      <c r="G76" s="9">
        <v>150.09565419799998</v>
      </c>
      <c r="H76" s="9">
        <v>1.326393264</v>
      </c>
      <c r="I76" s="9">
        <v>0</v>
      </c>
      <c r="J76" s="9">
        <v>0</v>
      </c>
      <c r="K76" s="9">
        <v>0.25150725000000002</v>
      </c>
      <c r="L76" s="9">
        <v>0</v>
      </c>
      <c r="M76" s="9">
        <v>0</v>
      </c>
      <c r="N76" s="9">
        <v>15.653891255000001</v>
      </c>
      <c r="O76" s="9">
        <v>17.231791769000001</v>
      </c>
      <c r="P76" s="9">
        <v>0.117013985</v>
      </c>
      <c r="Q76" s="9">
        <v>12.1875</v>
      </c>
      <c r="R76" s="9">
        <v>179.63195995199999</v>
      </c>
    </row>
    <row r="77" spans="1:18" x14ac:dyDescent="0.25">
      <c r="A77" s="16" t="s">
        <v>18</v>
      </c>
      <c r="B77" s="15"/>
      <c r="C77" s="9">
        <v>29.07185333</v>
      </c>
      <c r="D77" s="9">
        <v>16.416994769999999</v>
      </c>
      <c r="E77" s="9">
        <v>96.879061269999994</v>
      </c>
      <c r="F77" s="9">
        <v>11.304448200000014</v>
      </c>
      <c r="G77" s="9">
        <v>153.67235757</v>
      </c>
      <c r="H77" s="9">
        <v>0</v>
      </c>
      <c r="I77" s="9">
        <v>0</v>
      </c>
      <c r="J77" s="9">
        <v>1.3668260799999998</v>
      </c>
      <c r="K77" s="9">
        <v>0.26262609799999997</v>
      </c>
      <c r="L77" s="9">
        <v>0</v>
      </c>
      <c r="M77" s="9">
        <v>1.083189E-2</v>
      </c>
      <c r="N77" s="9">
        <v>23.877732678999998</v>
      </c>
      <c r="O77" s="9">
        <v>25.518016746999997</v>
      </c>
      <c r="P77" s="9">
        <v>0</v>
      </c>
      <c r="Q77" s="9">
        <v>37.375</v>
      </c>
      <c r="R77" s="9">
        <v>216.56537431699999</v>
      </c>
    </row>
    <row r="78" spans="1:18" x14ac:dyDescent="0.25">
      <c r="A78" s="16" t="s">
        <v>19</v>
      </c>
      <c r="B78" s="15"/>
      <c r="C78" s="9">
        <v>47.580609839999937</v>
      </c>
      <c r="D78" s="9">
        <v>2.9295362300000019</v>
      </c>
      <c r="E78" s="9">
        <v>93.519762790000016</v>
      </c>
      <c r="F78" s="9">
        <v>13.314000339000042</v>
      </c>
      <c r="G78" s="9">
        <v>157.343909199</v>
      </c>
      <c r="H78" s="9">
        <v>1.2913086739999999</v>
      </c>
      <c r="I78" s="9">
        <v>0</v>
      </c>
      <c r="J78" s="9">
        <v>0</v>
      </c>
      <c r="K78" s="9">
        <v>0.21738801999999999</v>
      </c>
      <c r="L78" s="9">
        <v>0</v>
      </c>
      <c r="M78" s="9">
        <v>0</v>
      </c>
      <c r="N78" s="9">
        <v>15.109689334999995</v>
      </c>
      <c r="O78" s="9">
        <v>16.618386028999996</v>
      </c>
      <c r="P78" s="9">
        <v>0.10619856700000001</v>
      </c>
      <c r="Q78" s="9">
        <v>12.1875</v>
      </c>
      <c r="R78" s="9">
        <v>186.25599379499999</v>
      </c>
    </row>
    <row r="79" spans="1:18" x14ac:dyDescent="0.25">
      <c r="A79" s="18">
        <v>2020</v>
      </c>
      <c r="B79" s="1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14" t="s">
        <v>16</v>
      </c>
      <c r="B80" s="15"/>
      <c r="C80" s="9">
        <v>31.15466112</v>
      </c>
      <c r="D80" s="9">
        <v>16.66713519</v>
      </c>
      <c r="E80" s="9">
        <v>96.630834219999997</v>
      </c>
      <c r="F80" s="9">
        <v>11.917659000000018</v>
      </c>
      <c r="G80" s="9">
        <v>156.37028953000001</v>
      </c>
      <c r="H80" s="9">
        <v>0</v>
      </c>
      <c r="I80" s="9">
        <v>0</v>
      </c>
      <c r="J80" s="9">
        <v>1.3528299699999999</v>
      </c>
      <c r="K80" s="9">
        <v>0.2404956</v>
      </c>
      <c r="L80" s="9">
        <v>0</v>
      </c>
      <c r="M80" s="9">
        <v>1.087553E-2</v>
      </c>
      <c r="N80" s="9">
        <v>25.588311001000001</v>
      </c>
      <c r="O80" s="9">
        <v>27.192512100999998</v>
      </c>
      <c r="P80" s="9">
        <v>0</v>
      </c>
      <c r="Q80" s="9">
        <v>37.375</v>
      </c>
      <c r="R80" s="9">
        <v>220.93780163100001</v>
      </c>
    </row>
    <row r="81" spans="1:21" x14ac:dyDescent="0.25">
      <c r="A81" s="16" t="s">
        <v>17</v>
      </c>
      <c r="B81" s="24"/>
      <c r="C81" s="9">
        <v>49.214654879000001</v>
      </c>
      <c r="D81" s="9">
        <v>2.9026899299999966</v>
      </c>
      <c r="E81" s="9">
        <v>95.364048679999982</v>
      </c>
      <c r="F81" s="9">
        <v>11.613833268000025</v>
      </c>
      <c r="G81" s="9">
        <v>159.09522675700001</v>
      </c>
      <c r="H81" s="9">
        <v>1.3030034480000001</v>
      </c>
      <c r="I81" s="9">
        <v>0</v>
      </c>
      <c r="J81" s="9">
        <v>0</v>
      </c>
      <c r="K81" s="9">
        <v>0.23430389000000001</v>
      </c>
      <c r="L81" s="9">
        <v>0</v>
      </c>
      <c r="M81" s="9">
        <v>0</v>
      </c>
      <c r="N81" s="9">
        <v>14.062303431</v>
      </c>
      <c r="O81" s="9">
        <v>15.499610768999998</v>
      </c>
      <c r="P81" s="9">
        <v>8.0419452999999988E-2</v>
      </c>
      <c r="Q81" s="9">
        <v>12.1875</v>
      </c>
      <c r="R81" s="9">
        <v>186.86275697899998</v>
      </c>
    </row>
    <row r="82" spans="1:21" x14ac:dyDescent="0.25">
      <c r="A82" s="16" t="s">
        <v>18</v>
      </c>
      <c r="B82" s="24"/>
      <c r="C82" s="9">
        <v>32.258352610000003</v>
      </c>
      <c r="D82" s="9">
        <v>18.081690290000001</v>
      </c>
      <c r="E82" s="9">
        <v>100.59013121</v>
      </c>
      <c r="F82" s="9">
        <v>14.153006150000017</v>
      </c>
      <c r="G82" s="9">
        <v>165.08318026000001</v>
      </c>
      <c r="H82" s="9">
        <v>0</v>
      </c>
      <c r="I82" s="9">
        <v>0</v>
      </c>
      <c r="J82" s="9">
        <v>1.3436253299999998</v>
      </c>
      <c r="K82" s="9">
        <v>0.27577040999999997</v>
      </c>
      <c r="L82" s="9">
        <v>0</v>
      </c>
      <c r="M82" s="9">
        <v>1.4200229999999999E-2</v>
      </c>
      <c r="N82" s="9">
        <v>27.170835989000004</v>
      </c>
      <c r="O82" s="9">
        <v>28.804431958999999</v>
      </c>
      <c r="P82" s="9">
        <v>3.2715822999999998E-2</v>
      </c>
      <c r="Q82" s="9">
        <v>37.375</v>
      </c>
      <c r="R82" s="9">
        <v>231.29532804199999</v>
      </c>
    </row>
    <row r="83" spans="1:21" x14ac:dyDescent="0.25">
      <c r="A83" s="16" t="s">
        <v>19</v>
      </c>
      <c r="B83" s="24"/>
      <c r="C83" s="9">
        <v>45.666538149999994</v>
      </c>
      <c r="D83" s="9">
        <v>3.5626157900000002</v>
      </c>
      <c r="E83" s="9">
        <v>88.809942120000002</v>
      </c>
      <c r="F83" s="9">
        <v>11.432305299999996</v>
      </c>
      <c r="G83" s="9">
        <v>149.47140135999999</v>
      </c>
      <c r="H83" s="9">
        <v>1.4171162229999998</v>
      </c>
      <c r="I83" s="9">
        <v>0</v>
      </c>
      <c r="J83" s="9">
        <v>0</v>
      </c>
      <c r="K83" s="9">
        <v>0.23420629000000001</v>
      </c>
      <c r="L83" s="9">
        <v>0</v>
      </c>
      <c r="M83" s="9">
        <v>0</v>
      </c>
      <c r="N83" s="9">
        <v>12.735240619999999</v>
      </c>
      <c r="O83" s="9">
        <v>14.386563132999999</v>
      </c>
      <c r="P83" s="9">
        <v>3.7263379999999999E-2</v>
      </c>
      <c r="Q83" s="9">
        <v>12.1875</v>
      </c>
      <c r="R83" s="9">
        <v>176.08272787300001</v>
      </c>
    </row>
    <row r="84" spans="1:21" x14ac:dyDescent="0.25">
      <c r="A84" s="18">
        <v>2021</v>
      </c>
      <c r="B84" s="24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21" x14ac:dyDescent="0.25">
      <c r="A85" s="16" t="s">
        <v>16</v>
      </c>
      <c r="B85" s="24"/>
      <c r="C85" s="9">
        <v>31.377505499999991</v>
      </c>
      <c r="D85" s="9">
        <v>20.884757790000009</v>
      </c>
      <c r="E85" s="9">
        <v>93.233145579999999</v>
      </c>
      <c r="F85" s="9">
        <v>14.563524720000016</v>
      </c>
      <c r="G85" s="9">
        <v>160.05893359000001</v>
      </c>
      <c r="H85" s="9">
        <v>0</v>
      </c>
      <c r="I85" s="9">
        <v>0</v>
      </c>
      <c r="J85" s="9">
        <v>1.3288096199999999</v>
      </c>
      <c r="K85" s="9">
        <v>0.27632330999999999</v>
      </c>
      <c r="L85" s="9">
        <v>0</v>
      </c>
      <c r="M85" s="9">
        <v>1.6605379999999999E-2</v>
      </c>
      <c r="N85" s="9">
        <v>28.739034151999974</v>
      </c>
      <c r="O85" s="9">
        <v>30.360772461999975</v>
      </c>
      <c r="P85" s="9">
        <v>0</v>
      </c>
      <c r="Q85" s="9">
        <v>37.375</v>
      </c>
      <c r="R85" s="9">
        <v>227.79470605199998</v>
      </c>
      <c r="S85" s="25"/>
      <c r="T85" s="13"/>
      <c r="U85" s="26"/>
    </row>
    <row r="86" spans="1:21" x14ac:dyDescent="0.25">
      <c r="A86" s="16" t="s">
        <v>17</v>
      </c>
      <c r="B86" s="24"/>
      <c r="C86" s="9">
        <v>50.641999999999996</v>
      </c>
      <c r="D86" s="9">
        <v>12.399999999999999</v>
      </c>
      <c r="E86" s="9">
        <v>77.282000000000011</v>
      </c>
      <c r="F86" s="9">
        <v>11.795</v>
      </c>
      <c r="G86" s="9">
        <v>152.119</v>
      </c>
      <c r="H86" s="9">
        <v>1.373</v>
      </c>
      <c r="I86" s="9">
        <v>0</v>
      </c>
      <c r="J86" s="9">
        <v>0</v>
      </c>
      <c r="K86" s="9">
        <v>0.23400000000000001</v>
      </c>
      <c r="L86" s="9">
        <v>0</v>
      </c>
      <c r="M86" s="9">
        <v>0</v>
      </c>
      <c r="N86" s="9">
        <v>12.43</v>
      </c>
      <c r="O86" s="9">
        <v>14.036999999999999</v>
      </c>
      <c r="P86" s="9">
        <v>5.2736900000000003E-2</v>
      </c>
      <c r="Q86" s="9">
        <v>12.188000000000001</v>
      </c>
      <c r="R86" s="9">
        <v>178.39673690000001</v>
      </c>
      <c r="T86" s="22"/>
    </row>
    <row r="87" spans="1:21" x14ac:dyDescent="0.25">
      <c r="A87" s="16" t="s">
        <v>18</v>
      </c>
      <c r="B87" s="27"/>
      <c r="C87" s="9">
        <v>34.376444729999989</v>
      </c>
      <c r="D87" s="9">
        <v>21.664779699999997</v>
      </c>
      <c r="E87" s="9">
        <v>96.632704320000002</v>
      </c>
      <c r="F87" s="9">
        <v>14.664172130000001</v>
      </c>
      <c r="G87" s="9">
        <v>167.33810087999998</v>
      </c>
      <c r="H87" s="9">
        <v>0</v>
      </c>
      <c r="I87" s="9">
        <v>0</v>
      </c>
      <c r="J87" s="9">
        <v>1.321</v>
      </c>
      <c r="K87" s="9">
        <v>0.27500000000000002</v>
      </c>
      <c r="L87" s="9">
        <v>0</v>
      </c>
      <c r="M87" s="9">
        <v>1.6E-2</v>
      </c>
      <c r="N87" s="9">
        <v>29.580982466000016</v>
      </c>
      <c r="O87" s="9">
        <v>31.192982466000018</v>
      </c>
      <c r="P87" s="9">
        <v>0</v>
      </c>
      <c r="Q87" s="9">
        <v>37.375</v>
      </c>
      <c r="R87" s="9">
        <v>235.906083346</v>
      </c>
      <c r="S87" s="23"/>
      <c r="T87" s="22"/>
    </row>
    <row r="88" spans="1:21" x14ac:dyDescent="0.25">
      <c r="A88" s="16" t="s">
        <v>19</v>
      </c>
      <c r="B88" s="27"/>
      <c r="C88" s="9">
        <v>55.080548850000007</v>
      </c>
      <c r="D88" s="9">
        <v>13.26780518</v>
      </c>
      <c r="E88" s="9">
        <v>76.888272490000006</v>
      </c>
      <c r="F88" s="9">
        <v>13.37821879</v>
      </c>
      <c r="G88" s="9">
        <v>158.61484531000002</v>
      </c>
      <c r="H88" s="9">
        <v>1.306</v>
      </c>
      <c r="I88" s="9">
        <v>0</v>
      </c>
      <c r="J88" s="9">
        <v>0</v>
      </c>
      <c r="K88" s="9">
        <v>0.23300000000000001</v>
      </c>
      <c r="L88" s="9">
        <v>0</v>
      </c>
      <c r="M88" s="9">
        <v>0</v>
      </c>
      <c r="N88" s="9">
        <v>12.209999999999999</v>
      </c>
      <c r="O88" s="9">
        <v>13.748999999999999</v>
      </c>
      <c r="P88" s="9">
        <v>3.9E-2</v>
      </c>
      <c r="Q88" s="9">
        <v>12.188000000000001</v>
      </c>
      <c r="R88" s="9">
        <v>184.59084530999999</v>
      </c>
      <c r="T88" s="22"/>
    </row>
    <row r="89" spans="1:21" x14ac:dyDescent="0.25">
      <c r="A89" s="18" t="s">
        <v>20</v>
      </c>
      <c r="B89" s="27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T89" s="22"/>
    </row>
    <row r="90" spans="1:21" x14ac:dyDescent="0.25">
      <c r="A90" s="16" t="s">
        <v>16</v>
      </c>
      <c r="B90" s="27"/>
      <c r="C90" s="9">
        <v>37.32</v>
      </c>
      <c r="D90" s="9">
        <v>19.327000000000002</v>
      </c>
      <c r="E90" s="9">
        <v>99.596000000000004</v>
      </c>
      <c r="F90" s="9">
        <v>14.366</v>
      </c>
      <c r="G90" s="9">
        <v>170.60899999999998</v>
      </c>
      <c r="H90" s="9">
        <v>0</v>
      </c>
      <c r="I90" s="9">
        <v>0</v>
      </c>
      <c r="J90" s="9">
        <v>1.306</v>
      </c>
      <c r="K90" s="9">
        <v>0.25800000000000001</v>
      </c>
      <c r="L90" s="9">
        <v>0</v>
      </c>
      <c r="M90" s="9">
        <v>1.4999999999999999E-2</v>
      </c>
      <c r="N90" s="9">
        <v>61.114000000000004</v>
      </c>
      <c r="O90" s="9">
        <v>62.693000000000005</v>
      </c>
      <c r="P90" s="9">
        <v>0</v>
      </c>
      <c r="Q90" s="9">
        <v>833.51304359000005</v>
      </c>
      <c r="R90" s="9">
        <v>1066.81504359</v>
      </c>
      <c r="T90" s="22"/>
    </row>
    <row r="91" spans="1:21" x14ac:dyDescent="0.25">
      <c r="A91" s="16" t="s">
        <v>17</v>
      </c>
      <c r="B91" s="27"/>
      <c r="C91" s="9">
        <v>54.715873469999991</v>
      </c>
      <c r="D91" s="9">
        <v>13.517467750000002</v>
      </c>
      <c r="E91" s="9">
        <v>74.763647979999988</v>
      </c>
      <c r="F91" s="9">
        <v>15.801485609999986</v>
      </c>
      <c r="G91" s="9">
        <v>158.79847480999996</v>
      </c>
      <c r="H91" s="9">
        <v>1.266932639</v>
      </c>
      <c r="I91" s="9">
        <v>0</v>
      </c>
      <c r="J91" s="9">
        <v>0</v>
      </c>
      <c r="K91" s="9">
        <v>0.23391134999999999</v>
      </c>
      <c r="L91" s="9">
        <v>0</v>
      </c>
      <c r="M91" s="9">
        <v>0</v>
      </c>
      <c r="N91" s="9">
        <v>12.112242175000002</v>
      </c>
      <c r="O91" s="9">
        <v>13.613086164000002</v>
      </c>
      <c r="P91" s="9">
        <v>4.3647552200000002</v>
      </c>
      <c r="Q91" s="9">
        <v>1.3711181299999999</v>
      </c>
      <c r="R91" s="9">
        <v>178.14743432399999</v>
      </c>
      <c r="T91" s="22"/>
    </row>
    <row r="92" spans="1:21" x14ac:dyDescent="0.25">
      <c r="A92" s="16" t="s">
        <v>18</v>
      </c>
      <c r="B92" s="27"/>
      <c r="C92" s="9">
        <v>40.55731183999999</v>
      </c>
      <c r="D92" s="9">
        <v>20.234076090000002</v>
      </c>
      <c r="E92" s="9">
        <v>108.64701861</v>
      </c>
      <c r="F92" s="9">
        <v>15.255098350000001</v>
      </c>
      <c r="G92" s="9">
        <f>SUM(C92:F92)</f>
        <v>184.69350488999999</v>
      </c>
      <c r="H92" s="9">
        <v>0</v>
      </c>
      <c r="I92" s="9">
        <v>0</v>
      </c>
      <c r="J92" s="9">
        <v>1.29722385</v>
      </c>
      <c r="K92" s="9">
        <v>0.23691359999999997</v>
      </c>
      <c r="L92" s="9">
        <v>0</v>
      </c>
      <c r="M92" s="9">
        <v>1.2459720000000001E-2</v>
      </c>
      <c r="N92" s="9">
        <v>62.774120778999993</v>
      </c>
      <c r="O92" s="9">
        <f>SUM(H92:N92)</f>
        <v>64.320717948999999</v>
      </c>
      <c r="P92" s="9">
        <v>0</v>
      </c>
      <c r="Q92" s="9">
        <v>59.831120249999998</v>
      </c>
      <c r="R92" s="9">
        <f>+Q92+P92+O92+G92</f>
        <v>308.84534308899998</v>
      </c>
      <c r="T92" s="22"/>
    </row>
    <row r="93" spans="1:21" x14ac:dyDescent="0.25">
      <c r="A93" s="16" t="s">
        <v>19</v>
      </c>
      <c r="B93" s="27"/>
      <c r="C93" s="9">
        <v>67.157154249999991</v>
      </c>
      <c r="D93" s="9">
        <v>16.147057760000003</v>
      </c>
      <c r="E93" s="9">
        <v>78.875388690000008</v>
      </c>
      <c r="F93" s="9">
        <v>17.782043635999997</v>
      </c>
      <c r="G93" s="9">
        <f>SUM(C93:F93)</f>
        <v>179.96164433599998</v>
      </c>
      <c r="H93" s="9">
        <v>1.2893374830000004</v>
      </c>
      <c r="I93" s="9">
        <v>0</v>
      </c>
      <c r="J93" s="9">
        <v>0</v>
      </c>
      <c r="K93" s="9">
        <v>0.23381588</v>
      </c>
      <c r="L93" s="9">
        <v>0</v>
      </c>
      <c r="M93" s="9">
        <v>0</v>
      </c>
      <c r="N93" s="9">
        <v>12.926420055000001</v>
      </c>
      <c r="O93" s="9">
        <f>SUM(H93:N93)</f>
        <v>14.449573418000002</v>
      </c>
      <c r="P93" s="9">
        <v>4.1354809299999999</v>
      </c>
      <c r="Q93" s="9">
        <v>57.622118129999997</v>
      </c>
      <c r="R93" s="9">
        <f>+Q93+P93+O93+G93</f>
        <v>256.16881681399997</v>
      </c>
      <c r="T93" s="22"/>
    </row>
    <row r="94" spans="1:21" x14ac:dyDescent="0.25">
      <c r="A94" s="18" t="s">
        <v>21</v>
      </c>
      <c r="B94" s="27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T94" s="22"/>
    </row>
    <row r="95" spans="1:21" x14ac:dyDescent="0.25">
      <c r="A95" s="16" t="s">
        <v>16</v>
      </c>
      <c r="B95" s="27"/>
      <c r="C95" s="9">
        <f>45248029.79/1000000</f>
        <v>45.248029789999997</v>
      </c>
      <c r="D95" s="9">
        <f>+(7806354.56+20060808.76)/1000000</f>
        <v>27.86716332</v>
      </c>
      <c r="E95" s="9">
        <f>142008755.37/1000000</f>
        <v>142.00875537000002</v>
      </c>
      <c r="F95" s="9">
        <f>+(11654271.33+1736800.06+4992610.57+306457.71)/1000000</f>
        <v>18.690139670000001</v>
      </c>
      <c r="G95" s="9">
        <f>SUM(C95:F95)</f>
        <v>233.81408815000003</v>
      </c>
      <c r="H95" s="9">
        <v>0</v>
      </c>
      <c r="I95" s="9">
        <v>0</v>
      </c>
      <c r="J95" s="9">
        <f>1283164.71/1000000</f>
        <v>1.2831647099999999</v>
      </c>
      <c r="K95" s="9">
        <f>246636.81/1000000</f>
        <v>0.24663680999999998</v>
      </c>
      <c r="L95" s="9">
        <v>0</v>
      </c>
      <c r="M95" s="9">
        <f>12889.31/1000000</f>
        <v>1.2889309999999999E-2</v>
      </c>
      <c r="N95" s="9">
        <f>+(13510179.978+69479187.66+1124800.99+10144.86)/1000000</f>
        <v>84.124313487999984</v>
      </c>
      <c r="O95" s="9">
        <f>SUM(H95:N95)</f>
        <v>85.667004317999982</v>
      </c>
      <c r="P95" s="9">
        <v>0</v>
      </c>
      <c r="Q95" s="9">
        <f>59831120.25/1000000</f>
        <v>59.831120249999998</v>
      </c>
      <c r="R95" s="9">
        <f>+Q95+P95+O95+G95</f>
        <v>379.31221271800001</v>
      </c>
      <c r="T95" s="22"/>
    </row>
    <row r="96" spans="1:21" x14ac:dyDescent="0.25">
      <c r="A96" s="16" t="s">
        <v>17</v>
      </c>
      <c r="B96" s="27"/>
      <c r="C96" s="9">
        <f>82256412.42/1000000</f>
        <v>82.256412420000004</v>
      </c>
      <c r="D96" s="9">
        <f>+(12448716.38+11428522.14)/1000000</f>
        <v>23.877238520000002</v>
      </c>
      <c r="E96" s="9">
        <f>101216793.85/1000000</f>
        <v>101.21679384999999</v>
      </c>
      <c r="F96" s="9">
        <f>+(12796050.58+2897350.29+1596567.27+2502423.878+849158.5)/1000000</f>
        <v>20.641550517999999</v>
      </c>
      <c r="G96" s="9">
        <f>SUM(C96:F96)</f>
        <v>227.99199530799999</v>
      </c>
      <c r="H96" s="9">
        <f>1617780.141/1000000</f>
        <v>1.6177801410000001</v>
      </c>
      <c r="I96" s="9">
        <v>0</v>
      </c>
      <c r="J96" s="9">
        <v>0</v>
      </c>
      <c r="K96" s="9">
        <f>233717.21/1000000</f>
        <v>0.23371720999999998</v>
      </c>
      <c r="L96" s="9">
        <v>0</v>
      </c>
      <c r="M96" s="9">
        <v>0</v>
      </c>
      <c r="N96" s="9">
        <f>+(323706.59+13698635.9+139944.65)/1000000</f>
        <v>14.16228714</v>
      </c>
      <c r="O96" s="9">
        <f>SUM(H96:N96)</f>
        <v>16.013784490999999</v>
      </c>
      <c r="P96" s="9">
        <f>4580375.38/1000000</f>
        <v>4.5803753799999996</v>
      </c>
      <c r="Q96" s="9">
        <v>0</v>
      </c>
      <c r="R96" s="9">
        <f>+Q96+P96+O96+G96</f>
        <v>248.58615517899997</v>
      </c>
      <c r="T96" s="22"/>
    </row>
    <row r="97" spans="1:20" x14ac:dyDescent="0.25">
      <c r="A97" s="16" t="s">
        <v>18</v>
      </c>
      <c r="B97" s="27"/>
      <c r="C97" s="9">
        <f>45630969.27/1000000</f>
        <v>45.630969270000001</v>
      </c>
      <c r="D97" s="9">
        <f>+(11977858.08+19808109.5)/1000000</f>
        <v>31.785967579999998</v>
      </c>
      <c r="E97" s="9">
        <f>155690518.09/1000000</f>
        <v>155.69051809000001</v>
      </c>
      <c r="F97" s="9">
        <f>+(1637787.67+341093.91+16413147.85+4930549.77)/1000000</f>
        <v>23.3225792</v>
      </c>
      <c r="G97" s="9">
        <f>SUM(C97:F97)</f>
        <v>256.43003414000003</v>
      </c>
      <c r="H97" s="9">
        <v>0</v>
      </c>
      <c r="I97" s="9">
        <v>0</v>
      </c>
      <c r="J97" s="9">
        <f>1274023/1000000</f>
        <v>1.2740229999999999</v>
      </c>
      <c r="K97" s="9">
        <f>248048.6/1000000</f>
        <v>0.24804860000000001</v>
      </c>
      <c r="L97" s="9">
        <v>0</v>
      </c>
      <c r="M97" s="9">
        <f>11681.92/1000000</f>
        <v>1.168192E-2</v>
      </c>
      <c r="N97" s="9">
        <v>106.23484596500001</v>
      </c>
      <c r="O97" s="9">
        <f>SUM(H97:N97)</f>
        <v>107.76859948500001</v>
      </c>
      <c r="P97" s="9">
        <v>0</v>
      </c>
      <c r="Q97" s="9">
        <f>243230120.25/1000000</f>
        <v>243.23012025</v>
      </c>
      <c r="R97" s="9">
        <f>+Q97+P97+O97+G97</f>
        <v>607.42875387499998</v>
      </c>
      <c r="T97" s="22"/>
    </row>
    <row r="98" spans="1:20" x14ac:dyDescent="0.25">
      <c r="A98" s="16" t="s">
        <v>19</v>
      </c>
      <c r="B98" s="27"/>
      <c r="C98" s="9">
        <v>82.454155509999964</v>
      </c>
      <c r="D98" s="9">
        <v>25.463176349999998</v>
      </c>
      <c r="E98" s="9">
        <v>103.05853184</v>
      </c>
      <c r="F98" s="9">
        <v>21.429078328999996</v>
      </c>
      <c r="G98" s="9">
        <f>SUM(C98:F98)</f>
        <v>232.40494202899995</v>
      </c>
      <c r="H98" s="9">
        <v>1.8810372769999999</v>
      </c>
      <c r="I98" s="9">
        <v>0</v>
      </c>
      <c r="J98" s="9">
        <v>0</v>
      </c>
      <c r="K98" s="9">
        <v>0.2336208099999999</v>
      </c>
      <c r="L98" s="9">
        <v>0</v>
      </c>
      <c r="M98" s="9">
        <v>0</v>
      </c>
      <c r="N98" s="9">
        <v>16.929647480000007</v>
      </c>
      <c r="O98" s="9">
        <f>SUM(H98:N98)</f>
        <v>19.044305567000006</v>
      </c>
      <c r="P98" s="9">
        <v>4.4112963870000019</v>
      </c>
      <c r="Q98" s="9">
        <v>0</v>
      </c>
      <c r="R98" s="9">
        <f>+Q98+P98+O98+G98</f>
        <v>255.86054398299996</v>
      </c>
      <c r="T98" s="22"/>
    </row>
    <row r="99" spans="1:20" x14ac:dyDescent="0.25">
      <c r="A99" s="39" t="s">
        <v>27</v>
      </c>
      <c r="B99" s="27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T99" s="22"/>
    </row>
    <row r="100" spans="1:20" x14ac:dyDescent="0.25">
      <c r="A100" s="16" t="s">
        <v>16</v>
      </c>
      <c r="B100" s="27"/>
      <c r="C100" s="9">
        <v>65.907218270000001</v>
      </c>
      <c r="D100" s="9">
        <v>37.113008629999996</v>
      </c>
      <c r="E100" s="9">
        <v>163.09561839999998</v>
      </c>
      <c r="F100" s="9">
        <v>30.780105819999999</v>
      </c>
      <c r="G100" s="9">
        <f>SUM(C100:F100)</f>
        <v>296.89595112000001</v>
      </c>
      <c r="H100" s="9">
        <v>0</v>
      </c>
      <c r="I100" s="9">
        <v>0</v>
      </c>
      <c r="J100" s="9">
        <v>1.2610357699999999</v>
      </c>
      <c r="K100" s="9">
        <v>3.7515519999999997E-2</v>
      </c>
      <c r="L100" s="9">
        <v>0</v>
      </c>
      <c r="M100" s="9">
        <v>1.1486440000000001E-2</v>
      </c>
      <c r="N100" s="9">
        <v>122.90921508</v>
      </c>
      <c r="O100" s="9">
        <f>SUM(H100:N100)</f>
        <v>124.21925281</v>
      </c>
      <c r="P100" s="9">
        <v>0</v>
      </c>
      <c r="Q100" s="9">
        <v>54.375</v>
      </c>
      <c r="R100" s="9">
        <f>+Q100+P100+O100+G100</f>
        <v>475.49020393000001</v>
      </c>
      <c r="T100" s="22"/>
    </row>
    <row r="101" spans="1:20" x14ac:dyDescent="0.25">
      <c r="A101" s="16" t="s">
        <v>17</v>
      </c>
      <c r="B101" s="27"/>
      <c r="C101" s="9">
        <v>98.85050425</v>
      </c>
      <c r="D101" s="9">
        <v>27.198396989999999</v>
      </c>
      <c r="E101" s="9">
        <v>109.03400388</v>
      </c>
      <c r="F101" s="9">
        <v>21.705242186000003</v>
      </c>
      <c r="G101" s="9">
        <f>SUM(C101:F101)</f>
        <v>256.78814730599998</v>
      </c>
      <c r="H101" s="9">
        <v>1.8224044490000002</v>
      </c>
      <c r="I101" s="9">
        <v>0</v>
      </c>
      <c r="J101" s="9">
        <v>0</v>
      </c>
      <c r="K101" s="9">
        <v>0.19512193999999999</v>
      </c>
      <c r="L101" s="9">
        <v>0</v>
      </c>
      <c r="M101" s="9">
        <v>0</v>
      </c>
      <c r="N101" s="9">
        <v>24.941048286000001</v>
      </c>
      <c r="O101" s="9">
        <f>SUM(H101:N101)</f>
        <v>26.958574675000001</v>
      </c>
      <c r="P101" s="9">
        <v>4.4532436500000001</v>
      </c>
      <c r="Q101" s="9">
        <v>0</v>
      </c>
      <c r="R101" s="9">
        <f>+Q101+P101+O101+G101</f>
        <v>288.199965631</v>
      </c>
      <c r="T101" s="22"/>
    </row>
    <row r="102" spans="1:20" x14ac:dyDescent="0.25">
      <c r="A102" s="16" t="s">
        <v>18</v>
      </c>
      <c r="B102" s="27"/>
      <c r="C102" s="9">
        <v>64.710611920000005</v>
      </c>
      <c r="D102" s="9">
        <v>36.303201270000002</v>
      </c>
      <c r="E102" s="9">
        <v>159.09704021000002</v>
      </c>
      <c r="F102" s="9">
        <v>32.286048639999997</v>
      </c>
      <c r="G102" s="9">
        <f>SUM(C102:F102)</f>
        <v>292.39690203999999</v>
      </c>
      <c r="H102" s="9">
        <v>0</v>
      </c>
      <c r="I102" s="9">
        <v>0</v>
      </c>
      <c r="J102" s="9">
        <v>1.25082238</v>
      </c>
      <c r="K102" s="9">
        <v>3.7200539999999997E-2</v>
      </c>
      <c r="L102" s="9">
        <v>0</v>
      </c>
      <c r="M102" s="9">
        <v>0.27160064600000006</v>
      </c>
      <c r="N102" s="9">
        <v>131.24626134199997</v>
      </c>
      <c r="O102" s="9">
        <f>SUM(H102:N102)</f>
        <v>132.80588490799997</v>
      </c>
      <c r="P102" s="9">
        <v>0</v>
      </c>
      <c r="Q102" s="9">
        <v>54.375</v>
      </c>
      <c r="R102" s="9">
        <f>+Q102+P102+O102+G102</f>
        <v>479.57778694799993</v>
      </c>
      <c r="T102" s="22"/>
    </row>
    <row r="103" spans="1:20" x14ac:dyDescent="0.25">
      <c r="A103" s="16" t="s">
        <v>19</v>
      </c>
      <c r="B103" s="27"/>
      <c r="C103" s="9">
        <v>99.650608513999998</v>
      </c>
      <c r="D103" s="9">
        <v>28.116124840000001</v>
      </c>
      <c r="E103" s="9">
        <v>109.34534798</v>
      </c>
      <c r="F103" s="9">
        <v>21.631667320000002</v>
      </c>
      <c r="G103" s="9">
        <f>SUM(C103:F103)</f>
        <v>258.743748654</v>
      </c>
      <c r="H103" s="9">
        <v>1.7801751320000001</v>
      </c>
      <c r="I103" s="9">
        <v>0</v>
      </c>
      <c r="J103" s="9">
        <v>0</v>
      </c>
      <c r="K103" s="9">
        <v>0.19512193999999999</v>
      </c>
      <c r="L103" s="9">
        <v>0</v>
      </c>
      <c r="M103" s="9">
        <v>0</v>
      </c>
      <c r="N103" s="9">
        <v>17.562370637000001</v>
      </c>
      <c r="O103" s="9">
        <f>SUM(H103:N103)</f>
        <v>19.537667709000001</v>
      </c>
      <c r="P103" s="9">
        <v>4.5109860990000001</v>
      </c>
      <c r="Q103" s="9">
        <v>0</v>
      </c>
      <c r="R103" s="9">
        <f>+Q103+P103+O103+G103</f>
        <v>282.79240246199998</v>
      </c>
      <c r="T103" s="22"/>
    </row>
    <row r="104" spans="1:20" x14ac:dyDescent="0.25">
      <c r="A104" s="39" t="s">
        <v>28</v>
      </c>
      <c r="B104" s="2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T104" s="22"/>
    </row>
    <row r="105" spans="1:20" x14ac:dyDescent="0.25">
      <c r="A105" s="16" t="s">
        <v>16</v>
      </c>
      <c r="B105" s="27"/>
      <c r="C105" s="9">
        <v>63.361944000000001</v>
      </c>
      <c r="D105" s="9">
        <v>37.381964570000001</v>
      </c>
      <c r="E105" s="9">
        <v>159.36032080000001</v>
      </c>
      <c r="F105" s="9">
        <v>20.417802679999998</v>
      </c>
      <c r="G105" s="9">
        <f>SUM(C105:F105)</f>
        <v>280.52203205000001</v>
      </c>
      <c r="H105" s="9">
        <v>0</v>
      </c>
      <c r="I105" s="9">
        <v>0</v>
      </c>
      <c r="J105" s="9">
        <v>1.23751978</v>
      </c>
      <c r="K105" s="9">
        <v>3.6665959999999997E-2</v>
      </c>
      <c r="L105" s="9">
        <v>0</v>
      </c>
      <c r="M105" s="9">
        <v>0.27253922000000003</v>
      </c>
      <c r="N105" s="9">
        <v>133.73892726600002</v>
      </c>
      <c r="O105" s="9">
        <f>SUM(H105:N105)</f>
        <v>135.28565222600002</v>
      </c>
      <c r="P105" s="9">
        <v>0</v>
      </c>
      <c r="Q105" s="9">
        <v>54.375</v>
      </c>
      <c r="R105" s="9">
        <f>+Q105+P105+O105+G105</f>
        <v>470.18268427600003</v>
      </c>
      <c r="T105" s="22"/>
    </row>
    <row r="106" spans="1:20" x14ac:dyDescent="0.25">
      <c r="A106" s="16" t="s">
        <v>17</v>
      </c>
      <c r="B106" s="27"/>
      <c r="C106" s="9">
        <v>100.45255072099999</v>
      </c>
      <c r="D106" s="9">
        <v>26.874316520000001</v>
      </c>
      <c r="E106" s="9">
        <v>108.54472566999999</v>
      </c>
      <c r="F106" s="9">
        <v>32.726901873999999</v>
      </c>
      <c r="G106" s="9">
        <f>SUM(C106:F106)</f>
        <v>268.59849478500001</v>
      </c>
      <c r="H106" s="9">
        <v>2.1574517369999997</v>
      </c>
      <c r="I106" s="9">
        <v>0</v>
      </c>
      <c r="J106" s="9">
        <v>0</v>
      </c>
      <c r="K106" s="9">
        <v>0.19512193999999999</v>
      </c>
      <c r="L106" s="9">
        <v>0</v>
      </c>
      <c r="M106" s="9">
        <v>0</v>
      </c>
      <c r="N106" s="9">
        <v>17.993412279000001</v>
      </c>
      <c r="O106" s="9">
        <f>SUM(H106:N106)</f>
        <v>20.345985956</v>
      </c>
      <c r="P106" s="9">
        <v>4.7302862000000001</v>
      </c>
      <c r="Q106" s="9">
        <v>0</v>
      </c>
      <c r="R106" s="9">
        <f>+Q106+P106+O106+G106</f>
        <v>293.67476694100003</v>
      </c>
      <c r="T106" s="22"/>
    </row>
    <row r="107" spans="1:20" x14ac:dyDescent="0.25">
      <c r="A107" s="16" t="s">
        <v>18</v>
      </c>
      <c r="B107" s="27"/>
      <c r="C107" s="9">
        <v>47.773574448999995</v>
      </c>
      <c r="D107" s="9">
        <v>37.26442637000001</v>
      </c>
      <c r="E107" s="9">
        <v>154.47659272999999</v>
      </c>
      <c r="F107" s="9">
        <v>13.306912289999985</v>
      </c>
      <c r="G107" s="9">
        <f>SUM(C107:F107)</f>
        <v>252.82150583899997</v>
      </c>
      <c r="H107" s="9">
        <v>0</v>
      </c>
      <c r="I107" s="9">
        <v>0</v>
      </c>
      <c r="J107" s="9">
        <v>1.2276216399999997</v>
      </c>
      <c r="K107" s="9">
        <v>0</v>
      </c>
      <c r="L107" s="9">
        <v>0</v>
      </c>
      <c r="M107" s="9">
        <v>0.28748467000000005</v>
      </c>
      <c r="N107" s="9">
        <v>114.80552340699998</v>
      </c>
      <c r="O107" s="9">
        <f>SUM(H107:N107)</f>
        <v>116.32062971699997</v>
      </c>
      <c r="P107" s="9">
        <v>0</v>
      </c>
      <c r="Q107" s="9">
        <v>54.375</v>
      </c>
      <c r="R107" s="9">
        <f>+Q107+P107+O107+G107</f>
        <v>423.51713555599997</v>
      </c>
      <c r="T107" s="22"/>
    </row>
    <row r="108" spans="1:20" x14ac:dyDescent="0.25">
      <c r="A108" s="28"/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1"/>
      <c r="T108" s="13"/>
    </row>
    <row r="109" spans="1:20" ht="11.25" customHeight="1" x14ac:dyDescent="0.25">
      <c r="A109" s="32" t="s">
        <v>34</v>
      </c>
      <c r="B109" s="32"/>
      <c r="C109" s="32" t="s">
        <v>22</v>
      </c>
      <c r="E109" s="22"/>
      <c r="F109" s="22"/>
      <c r="G109" s="33"/>
      <c r="H109" s="22"/>
      <c r="I109" s="22"/>
      <c r="J109" s="22"/>
      <c r="K109" s="22"/>
      <c r="L109" s="22"/>
      <c r="M109" s="22"/>
      <c r="N109" s="22"/>
      <c r="O109" s="33"/>
      <c r="P109" s="33"/>
      <c r="Q109" s="22"/>
      <c r="R109" s="22"/>
      <c r="S109" s="34"/>
      <c r="T109" s="22"/>
    </row>
    <row r="110" spans="1:20" x14ac:dyDescent="0.25">
      <c r="A110" s="32" t="s">
        <v>23</v>
      </c>
      <c r="B110" s="32"/>
      <c r="C110" s="32" t="s">
        <v>24</v>
      </c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35"/>
      <c r="T110" s="22"/>
    </row>
    <row r="111" spans="1:20" x14ac:dyDescent="0.25">
      <c r="A111" s="32"/>
      <c r="B111" s="32"/>
      <c r="C111" s="36" t="s">
        <v>25</v>
      </c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T111" s="22"/>
    </row>
    <row r="112" spans="1:20" x14ac:dyDescent="0.25">
      <c r="A112" s="32"/>
      <c r="B112" s="32"/>
      <c r="C112" s="32" t="s">
        <v>26</v>
      </c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</row>
    <row r="113" spans="1:18" x14ac:dyDescent="0.25">
      <c r="A113" s="32"/>
      <c r="B113" s="32"/>
      <c r="C113" s="32"/>
      <c r="E113" s="22"/>
      <c r="F113" s="22"/>
      <c r="G113" s="22"/>
      <c r="H113" s="22"/>
      <c r="I113" s="22"/>
      <c r="J113" s="22"/>
      <c r="K113" s="22"/>
      <c r="L113" s="22"/>
      <c r="M113" s="38"/>
      <c r="N113" s="22"/>
      <c r="O113" s="22"/>
      <c r="P113" s="22"/>
      <c r="Q113" s="22"/>
      <c r="R113" s="22"/>
    </row>
    <row r="114" spans="1:18" x14ac:dyDescent="0.25">
      <c r="A114" s="32"/>
      <c r="B114" s="32"/>
      <c r="C114" s="3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</row>
    <row r="115" spans="1:18" x14ac:dyDescent="0.25">
      <c r="A115" s="37"/>
      <c r="B115" s="37"/>
      <c r="C115" s="40"/>
      <c r="D115" s="40"/>
      <c r="E115" s="40"/>
      <c r="F115" s="40"/>
      <c r="H115" s="40"/>
      <c r="J115" s="40"/>
      <c r="K115" s="40"/>
      <c r="M115" s="40"/>
      <c r="N115" s="40"/>
      <c r="Q115" s="40"/>
    </row>
    <row r="116" spans="1:18" x14ac:dyDescent="0.25">
      <c r="A116" s="37"/>
      <c r="B116" s="37"/>
      <c r="C116" s="23"/>
      <c r="D116" s="23"/>
      <c r="E116" s="23"/>
      <c r="F116" s="23"/>
      <c r="H116" s="23"/>
      <c r="J116" s="23"/>
      <c r="K116" s="23"/>
      <c r="M116" s="23"/>
      <c r="N116" s="23"/>
      <c r="Q116" s="23"/>
    </row>
  </sheetData>
  <mergeCells count="10">
    <mergeCell ref="A2:R2"/>
    <mergeCell ref="A3:R3"/>
    <mergeCell ref="O4:R4"/>
    <mergeCell ref="C5:P5"/>
    <mergeCell ref="Q5:Q7"/>
    <mergeCell ref="R5:R7"/>
    <mergeCell ref="A6:B7"/>
    <mergeCell ref="C6:G6"/>
    <mergeCell ref="H6:O6"/>
    <mergeCell ref="P6:P7"/>
  </mergeCells>
  <printOptions horizontalCentered="1"/>
  <pageMargins left="0.23622047244094491" right="0.23622047244094491" top="1.1417322834645669" bottom="0.51181102362204722" header="0.31496062992125984" footer="0.31496062992125984"/>
  <pageSetup scale="41" orientation="landscape" horizontalDpi="4294967295" verticalDpi="4294967295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externa publica </vt:lpstr>
      <vt:lpstr>'Deuda externa publica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Llanos Marcos</dc:creator>
  <cp:lastModifiedBy>Villamil Liliana</cp:lastModifiedBy>
  <cp:lastPrinted>2024-05-08T17:07:51Z</cp:lastPrinted>
  <dcterms:created xsi:type="dcterms:W3CDTF">2023-12-21T00:11:22Z</dcterms:created>
  <dcterms:modified xsi:type="dcterms:W3CDTF">2026-01-22T15:18:47Z</dcterms:modified>
</cp:coreProperties>
</file>